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Daten\FlexProd\1Projekte\303058-EU-INNO4COV-19\Berichte\Deliverables\D5.1\"/>
    </mc:Choice>
  </mc:AlternateContent>
  <bookViews>
    <workbookView xWindow="0" yWindow="0" windowWidth="28800" windowHeight="12090" activeTab="3"/>
  </bookViews>
  <sheets>
    <sheet name="Cover" sheetId="4" r:id="rId1"/>
    <sheet name="Document History" sheetId="5" r:id="rId2"/>
    <sheet name="Executive Summary" sheetId="6" r:id="rId3"/>
    <sheet name="Product Specifications" sheetId="2" r:id="rId4"/>
    <sheet name="Product Specifications Example" sheetId="8"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8" i="8" l="1"/>
  <c r="B48" i="2"/>
  <c r="B49" i="8" l="1"/>
  <c r="B50" i="8" s="1"/>
  <c r="B51" i="8" s="1"/>
  <c r="B52" i="8" s="1"/>
  <c r="B52" i="2"/>
  <c r="B51" i="2"/>
  <c r="B50" i="2"/>
  <c r="B49" i="2"/>
  <c r="B45" i="8"/>
  <c r="B45" i="2"/>
  <c r="B44" i="8"/>
  <c r="B44" i="2"/>
  <c r="B33" i="8"/>
  <c r="B33" i="2"/>
  <c r="B38" i="8" l="1"/>
  <c r="B31" i="8"/>
  <c r="B13" i="2"/>
  <c r="B14" i="2"/>
  <c r="D15" i="2"/>
  <c r="B15" i="2"/>
  <c r="B38" i="2" l="1"/>
  <c r="B31" i="2" l="1"/>
</calcChain>
</file>

<file path=xl/sharedStrings.xml><?xml version="1.0" encoding="utf-8"?>
<sst xmlns="http://schemas.openxmlformats.org/spreadsheetml/2006/main" count="193" uniqueCount="102">
  <si>
    <t>FIELD TO BE COMPLETED</t>
  </si>
  <si>
    <t>NOTES/COMMENTS</t>
  </si>
  <si>
    <t>DOCUMENT HISTORY</t>
  </si>
  <si>
    <t>Product name</t>
  </si>
  <si>
    <t>Product reference</t>
  </si>
  <si>
    <t>Date</t>
  </si>
  <si>
    <t>IP rights</t>
  </si>
  <si>
    <t>Version #</t>
  </si>
  <si>
    <t>Partner</t>
  </si>
  <si>
    <t>Changes</t>
  </si>
  <si>
    <t>Comments</t>
  </si>
  <si>
    <t>v0</t>
  </si>
  <si>
    <t>Document creation</t>
  </si>
  <si>
    <t>INL</t>
  </si>
  <si>
    <t>PRODUCT SPECIFICATION SHEET</t>
  </si>
  <si>
    <t>24 months</t>
  </si>
  <si>
    <t>Duration:</t>
  </si>
  <si>
    <t>October 1, 2020</t>
  </si>
  <si>
    <t>Project Start Date:</t>
  </si>
  <si>
    <t>Contract No.:</t>
  </si>
  <si>
    <t>INNO4COV-19</t>
  </si>
  <si>
    <t>Project Acronym:</t>
  </si>
  <si>
    <t>Boosting Innovation for COVID-19 Diagnostic, Prevention and Surveillance</t>
  </si>
  <si>
    <t>Project Title:</t>
  </si>
  <si>
    <t>Project Contractual Details</t>
  </si>
  <si>
    <t>Public</t>
  </si>
  <si>
    <t>Dissemination Level:</t>
  </si>
  <si>
    <t>All partners</t>
  </si>
  <si>
    <t xml:space="preserve">Contributors: </t>
  </si>
  <si>
    <t>Report</t>
  </si>
  <si>
    <t>Type</t>
  </si>
  <si>
    <t>Lead Beneficiary:</t>
  </si>
  <si>
    <r>
      <t>March 31</t>
    </r>
    <r>
      <rPr>
        <vertAlign val="superscript"/>
        <sz val="11"/>
        <color theme="1"/>
        <rFont val="Futura Lt BT"/>
        <family val="2"/>
      </rPr>
      <t>st</t>
    </r>
    <r>
      <rPr>
        <sz val="11"/>
        <color theme="1"/>
        <rFont val="Futura Lt BT"/>
        <family val="2"/>
      </rPr>
      <t>, 2021</t>
    </r>
  </si>
  <si>
    <t>Due date of Deliverable:</t>
  </si>
  <si>
    <t>Deliverable Title</t>
  </si>
  <si>
    <t>Document Details</t>
  </si>
  <si>
    <t>Grant Agreement No. 101016203</t>
  </si>
  <si>
    <t>Final version</t>
  </si>
  <si>
    <t>Deliverable D5.1</t>
  </si>
  <si>
    <t>Specifications Sheets-Templates and guidelines (SP4)</t>
  </si>
  <si>
    <t>Fraunhofer</t>
  </si>
  <si>
    <t>v1</t>
  </si>
  <si>
    <t>Machine parameters</t>
  </si>
  <si>
    <t>Maximum treatment width [mm]</t>
  </si>
  <si>
    <t>Product parameters</t>
  </si>
  <si>
    <t>Material parameters</t>
  </si>
  <si>
    <t>Envelope parameters</t>
  </si>
  <si>
    <t>Resulting process parameters</t>
  </si>
  <si>
    <t>Maximum web speed [m/min]</t>
  </si>
  <si>
    <t>Maximum roll diameter [mm]</t>
  </si>
  <si>
    <t>Maximum width there electron emission takes place</t>
  </si>
  <si>
    <t>Maximum winding speed of the roll-to-roll machine</t>
  </si>
  <si>
    <t>Maximum dose the electron beam generator may produce with respect to web speed</t>
  </si>
  <si>
    <t>Maximum dynamic electron beam dose [kGy m/min]</t>
  </si>
  <si>
    <t>The maximum diameter of the material rolls the machine may handle in unwinder and rewinder section</t>
  </si>
  <si>
    <t>Maximum web width [mm]</t>
  </si>
  <si>
    <t>Maximum width of material the machine may handle</t>
  </si>
  <si>
    <t>Density [g/cm³]</t>
  </si>
  <si>
    <t>Thickness [µm]</t>
  </si>
  <si>
    <t>Width [mm]</t>
  </si>
  <si>
    <t>Grammage [g/m²]</t>
  </si>
  <si>
    <t>Mass per area, calculated [g/m²]</t>
  </si>
  <si>
    <t>Mass per area of the material (Alternatively to thickness and density)</t>
  </si>
  <si>
    <t>If grammage is not given, mass per area will be calculated automatically from thickness and density</t>
  </si>
  <si>
    <t>Length [m]</t>
  </si>
  <si>
    <t>Length of material on one roll</t>
  </si>
  <si>
    <t>Thickness of material</t>
  </si>
  <si>
    <t>Density of material</t>
  </si>
  <si>
    <t>Mass per area will be calculated automatically from thickness and density</t>
  </si>
  <si>
    <t>Maximum electron beam acceleration voltage [kV]</t>
  </si>
  <si>
    <t>Maximum voltage to be used for accelerating the electrons</t>
  </si>
  <si>
    <t>Length [mm]</t>
  </si>
  <si>
    <t>Web speed [m/min]</t>
  </si>
  <si>
    <t>Sterilization dose [kGy]</t>
  </si>
  <si>
    <t>Productivity [pieces/hour]</t>
  </si>
  <si>
    <t>Width of the material, will be highlighted if larger than maximum treatment width</t>
  </si>
  <si>
    <t>Outer diameter of one material roll, has to be stated if thickness is not given, will be highlighted if larger than max. roll diameter</t>
  </si>
  <si>
    <t>Number of products with respect to web speed and web width, product size and taking into account best material usage</t>
  </si>
  <si>
    <t>Length of the piece of product</t>
  </si>
  <si>
    <t>Width of the piece of product, will be highlighted if larger than web width</t>
  </si>
  <si>
    <t>Required minimum sterilization dose to ensure complete elimination of viral and/or other pathogens [typically 25 kGy]</t>
  </si>
  <si>
    <r>
      <rPr>
        <b/>
        <sz val="12"/>
        <color theme="1"/>
        <rFont val="Futura Lt BT"/>
        <family val="2"/>
      </rPr>
      <t>EXECUTIVE SUMMARY</t>
    </r>
    <r>
      <rPr>
        <sz val="12"/>
        <color theme="1"/>
        <rFont val="Futura Lt BT"/>
        <family val="2"/>
      </rPr>
      <t xml:space="preserve">
This document has been prepared by Fraunhofer FEP in the framework of WP5 (SP4: Protective equipment for people and safer public spaces). This work package deals with the sterilization of flexible, large area materials like fabrics, polymer films and others by means of electron beam irradiation. The Product specifications sheet acts as a template to identify all material and product properties which are important to run the sterilization process at a reliable and proper way. Therefore, machine limits are taken into account to highlight process limits. The material has to be enveloped to ensure the sterilization effect also after the treatment. This may be done inline within the machine or offline before the irradiation. Nethertheless the envelope material will be taken into account as well.
It is expected to use the sterilized material for fabrication of piecewise products, like face masks. Therefore the number of pieces will be calculated, which could be cutted out of the sterilized roll material, taken into account the optimal orientation of the pieces in relation to the web width and length.
The Example sheet uses the Fraunhofer pilot machine atmoFlex 1250 as base to present exemplary product of filter mask material.</t>
    </r>
  </si>
  <si>
    <t>Number of products per roll, related to product width</t>
  </si>
  <si>
    <t>Number of products per roll, related to product length</t>
  </si>
  <si>
    <t>Number of products on one material roll, if they are side by side with their width over web width</t>
  </si>
  <si>
    <t>Number of products on one material roll, if they are side by side with their length over web width</t>
  </si>
  <si>
    <t>Attenuation factor</t>
  </si>
  <si>
    <t xml:space="preserve">Resulting web speed with respect to material and envelope thickness, respective density, acceleration voltage and sterilization dose </t>
  </si>
  <si>
    <t>Roll diameter of input roll [mm]</t>
  </si>
  <si>
    <t>Roll diameter of input roll, calculated [mm]</t>
  </si>
  <si>
    <t>Roll diameter of output roll, calculated [mm]</t>
  </si>
  <si>
    <t>Factor of attenuation of electron irradiation dose due to envelope and material penetration, according to rule of thumb: 1 g/m² @ 1 kV</t>
  </si>
  <si>
    <t>Productivity [rolls/hour]</t>
  </si>
  <si>
    <t xml:space="preserve">Number of sterilized rolls with respect to web speed </t>
  </si>
  <si>
    <t>--&gt; enter company name here</t>
  </si>
  <si>
    <t>Will be calculated using thickness and length, if roll diameter is not given, assuming 6 inch winding core with 10 mm wall thickness; will be highlighted if larger than max. roll diameter</t>
  </si>
  <si>
    <t>Will be calculated using thickness of material and 2x envelope and length, assuming 6 inch winding core with 10 mm wall thickness; will be highlighted if larger than max. roll diameter</t>
  </si>
  <si>
    <t>Remark: The sheet is protected against accidentially overwriting of formulars. If necessary, please use password "inno4cov" for unprotecting the sheet.</t>
  </si>
  <si>
    <t>Fraunhofer FEP</t>
  </si>
  <si>
    <t>Example product</t>
  </si>
  <si>
    <t>filter fabric for air cleaning units</t>
  </si>
  <si>
    <t xml:space="preserve">Remark: The sheet is protected against accidentially overwriting of formulars.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</si>
</sst>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gt;=1000000]\ 0.0,,&quot; Mio.&quot;;[&gt;=1000]0,&quot; Thousand&quot;;0&quot;&quot;"/>
  </numFmts>
  <fonts count="20">
    <font>
      <sz val="12"/>
      <color theme="1"/>
      <name val="Calibri"/>
      <family val="2"/>
      <scheme val="minor"/>
    </font>
    <font>
      <b/>
      <sz val="12"/>
      <color theme="1"/>
      <name val="Calibri"/>
      <family val="2"/>
      <scheme val="minor"/>
    </font>
    <font>
      <b/>
      <sz val="20"/>
      <color theme="0"/>
      <name val="Futura"/>
    </font>
    <font>
      <sz val="14"/>
      <color theme="0"/>
      <name val="Futura Lt BT"/>
      <family val="2"/>
    </font>
    <font>
      <sz val="12"/>
      <color theme="0"/>
      <name val="Calibri"/>
      <family val="2"/>
      <scheme val="minor"/>
    </font>
    <font>
      <sz val="12"/>
      <name val="Calibri"/>
      <family val="2"/>
      <scheme val="minor"/>
    </font>
    <font>
      <sz val="11"/>
      <color theme="1"/>
      <name val="Futura Lt BT"/>
      <family val="2"/>
    </font>
    <font>
      <b/>
      <sz val="11"/>
      <color theme="1"/>
      <name val="Futura Lt BT"/>
      <family val="2"/>
    </font>
    <font>
      <vertAlign val="superscript"/>
      <sz val="11"/>
      <color theme="1"/>
      <name val="Futura Lt BT"/>
      <family val="2"/>
    </font>
    <font>
      <b/>
      <sz val="20"/>
      <color rgb="FF34387C"/>
      <name val="Arial"/>
      <family val="2"/>
    </font>
    <font>
      <sz val="10"/>
      <color rgb="FF3D3D3D"/>
      <name val="Futura Lt BT"/>
      <family val="2"/>
    </font>
    <font>
      <sz val="12"/>
      <color theme="4"/>
      <name val="Futura Lt BT"/>
      <family val="2"/>
    </font>
    <font>
      <sz val="12"/>
      <color theme="1"/>
      <name val="Futura Lt BT"/>
      <family val="2"/>
    </font>
    <font>
      <sz val="12"/>
      <color theme="1" tint="0.499984740745262"/>
      <name val="Futura Lt BT"/>
      <family val="2"/>
    </font>
    <font>
      <b/>
      <sz val="14"/>
      <color theme="0"/>
      <name val="Futura Lt BT"/>
      <family val="2"/>
    </font>
    <font>
      <b/>
      <sz val="12"/>
      <color theme="1"/>
      <name val="Futura Lt BT"/>
      <family val="2"/>
    </font>
    <font>
      <sz val="12"/>
      <color theme="5"/>
      <name val="Calibri"/>
      <family val="2"/>
      <scheme val="minor"/>
    </font>
    <font>
      <b/>
      <sz val="12"/>
      <name val="Calibri"/>
      <family val="2"/>
      <scheme val="minor"/>
    </font>
    <font>
      <b/>
      <sz val="20"/>
      <color theme="0"/>
      <name val="Calibri"/>
      <family val="2"/>
      <scheme val="minor"/>
    </font>
    <font>
      <sz val="12"/>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rgb="FF209298"/>
        <bgColor indexed="64"/>
      </patternFill>
    </fill>
    <fill>
      <patternFill patternType="solid">
        <fgColor rgb="FF2CC6CE"/>
        <bgColor indexed="64"/>
      </patternFill>
    </fill>
    <fill>
      <patternFill patternType="solid">
        <fgColor rgb="FF87E1E5"/>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4" tint="0.59999389629810485"/>
        <bgColor indexed="64"/>
      </patternFill>
    </fill>
  </fills>
  <borders count="32">
    <border>
      <left/>
      <right/>
      <top/>
      <bottom/>
      <diagonal/>
    </border>
    <border>
      <left/>
      <right style="thin">
        <color theme="1"/>
      </right>
      <top/>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theme="1"/>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rgb="FFBFBFBF"/>
      </right>
      <top/>
      <bottom style="medium">
        <color rgb="FFBFBFBF"/>
      </bottom>
      <diagonal/>
    </border>
    <border>
      <left style="medium">
        <color rgb="FFBFBFBF"/>
      </left>
      <right style="medium">
        <color rgb="FFBFBFBF"/>
      </right>
      <top/>
      <bottom style="medium">
        <color rgb="FFBFBFBF"/>
      </bottom>
      <diagonal/>
    </border>
    <border>
      <left/>
      <right style="medium">
        <color rgb="FFBFBFBF"/>
      </right>
      <top style="medium">
        <color rgb="FFBFBFBF"/>
      </top>
      <bottom style="medium">
        <color rgb="FFBFBFBF"/>
      </bottom>
      <diagonal/>
    </border>
    <border>
      <left style="medium">
        <color rgb="FFBFBFBF"/>
      </left>
      <right style="medium">
        <color rgb="FFBFBFBF"/>
      </right>
      <top style="medium">
        <color rgb="FFBFBFBF"/>
      </top>
      <bottom style="medium">
        <color rgb="FFBFBFB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9" fillId="0" borderId="0" applyFont="0" applyFill="0" applyBorder="0" applyAlignment="0" applyProtection="0"/>
  </cellStyleXfs>
  <cellXfs count="97">
    <xf numFmtId="0" fontId="0" fillId="0" borderId="0" xfId="0"/>
    <xf numFmtId="0" fontId="0" fillId="0" borderId="0" xfId="0"/>
    <xf numFmtId="0" fontId="3" fillId="4" borderId="5" xfId="0" applyFont="1" applyFill="1" applyBorder="1" applyAlignment="1">
      <alignment vertical="top" wrapText="1"/>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18" xfId="0" applyFont="1" applyBorder="1" applyAlignment="1">
      <alignment horizontal="lef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7" fillId="0" borderId="0" xfId="0" applyFont="1"/>
    <xf numFmtId="0" fontId="6" fillId="0" borderId="0" xfId="0" applyFont="1" applyBorder="1" applyAlignment="1">
      <alignment vertical="center" wrapText="1"/>
    </xf>
    <xf numFmtId="0" fontId="9" fillId="0" borderId="0" xfId="0" applyFont="1" applyAlignment="1">
      <alignment horizontal="left" vertical="center"/>
    </xf>
    <xf numFmtId="14" fontId="11" fillId="8" borderId="5" xfId="0" quotePrefix="1" applyNumberFormat="1" applyFont="1" applyFill="1" applyBorder="1" applyAlignment="1">
      <alignment vertical="top" wrapText="1"/>
    </xf>
    <xf numFmtId="0" fontId="11" fillId="8" borderId="5" xfId="0" applyFont="1" applyFill="1" applyBorder="1" applyAlignment="1">
      <alignment vertical="top" wrapText="1"/>
    </xf>
    <xf numFmtId="0" fontId="11" fillId="8" borderId="5" xfId="0" quotePrefix="1" applyFont="1" applyFill="1" applyBorder="1" applyAlignment="1">
      <alignment vertical="top" wrapText="1"/>
    </xf>
    <xf numFmtId="0" fontId="12" fillId="8" borderId="5" xfId="0" applyFont="1" applyFill="1" applyBorder="1" applyAlignment="1">
      <alignment vertical="top" wrapText="1"/>
    </xf>
    <xf numFmtId="0" fontId="13" fillId="8" borderId="5" xfId="0" applyFont="1" applyFill="1" applyBorder="1" applyAlignment="1">
      <alignment vertical="top" wrapText="1"/>
    </xf>
    <xf numFmtId="14" fontId="13" fillId="8" borderId="5" xfId="0" applyNumberFormat="1" applyFont="1" applyFill="1" applyBorder="1" applyAlignment="1">
      <alignment vertical="top" wrapText="1"/>
    </xf>
    <xf numFmtId="0" fontId="14" fillId="4" borderId="5" xfId="0" applyFont="1" applyFill="1" applyBorder="1" applyAlignment="1">
      <alignment vertical="top" wrapText="1"/>
    </xf>
    <xf numFmtId="0" fontId="3" fillId="4" borderId="5" xfId="0" applyFont="1" applyFill="1" applyBorder="1" applyAlignment="1">
      <alignment horizontal="right" vertical="top" wrapText="1"/>
    </xf>
    <xf numFmtId="0" fontId="12" fillId="0" borderId="0" xfId="0" applyFont="1" applyAlignment="1">
      <alignment horizontal="left" vertical="center" wrapText="1"/>
    </xf>
    <xf numFmtId="0" fontId="12" fillId="0" borderId="0" xfId="0" applyFont="1" applyAlignment="1">
      <alignment vertical="center" wrapText="1"/>
    </xf>
    <xf numFmtId="14" fontId="0" fillId="0" borderId="5" xfId="0" applyNumberFormat="1" applyBorder="1"/>
    <xf numFmtId="0" fontId="0" fillId="0" borderId="0" xfId="0" applyFont="1" applyAlignment="1" applyProtection="1">
      <alignment vertical="center"/>
    </xf>
    <xf numFmtId="0" fontId="0" fillId="0" borderId="0" xfId="0" applyFont="1" applyAlignment="1" applyProtection="1">
      <alignment horizontal="center" vertical="center"/>
    </xf>
    <xf numFmtId="0" fontId="16" fillId="0" borderId="0" xfId="0" applyFont="1" applyAlignment="1" applyProtection="1">
      <alignment vertical="center"/>
    </xf>
    <xf numFmtId="0" fontId="16" fillId="0" borderId="0" xfId="0" applyFont="1" applyAlignment="1" applyProtection="1">
      <alignment horizontal="center" vertical="center"/>
    </xf>
    <xf numFmtId="0" fontId="4" fillId="4" borderId="5" xfId="0" applyFont="1" applyFill="1" applyBorder="1" applyAlignment="1" applyProtection="1">
      <alignment vertical="center" wrapText="1"/>
    </xf>
    <xf numFmtId="14" fontId="0" fillId="0" borderId="5" xfId="0" applyNumberFormat="1" applyFont="1" applyBorder="1" applyAlignment="1" applyProtection="1">
      <alignment horizontal="center" vertical="center"/>
    </xf>
    <xf numFmtId="0" fontId="4" fillId="4" borderId="5" xfId="0" applyFont="1" applyFill="1" applyBorder="1" applyAlignment="1" applyProtection="1">
      <alignment horizontal="right" vertical="center" wrapText="1"/>
    </xf>
    <xf numFmtId="0" fontId="0" fillId="0" borderId="5" xfId="0" applyFont="1" applyBorder="1" applyAlignment="1" applyProtection="1">
      <alignment horizontal="center" vertical="center"/>
    </xf>
    <xf numFmtId="0" fontId="0" fillId="0" borderId="1" xfId="0" applyFont="1" applyBorder="1" applyAlignment="1" applyProtection="1">
      <alignment vertical="center" wrapText="1"/>
    </xf>
    <xf numFmtId="0" fontId="0" fillId="0" borderId="0" xfId="0" applyFont="1" applyAlignment="1" applyProtection="1">
      <alignment horizontal="center" vertical="center" wrapText="1"/>
    </xf>
    <xf numFmtId="0" fontId="0" fillId="0" borderId="0" xfId="0" applyFont="1" applyAlignment="1" applyProtection="1">
      <alignment vertical="center" wrapText="1"/>
    </xf>
    <xf numFmtId="0" fontId="17" fillId="2" borderId="14" xfId="0" applyFont="1" applyFill="1" applyBorder="1" applyAlignment="1" applyProtection="1">
      <alignment vertical="center" wrapText="1"/>
    </xf>
    <xf numFmtId="0" fontId="1" fillId="3" borderId="2" xfId="0" applyFont="1" applyFill="1" applyBorder="1" applyAlignment="1" applyProtection="1">
      <alignment horizontal="center" vertical="center" wrapText="1"/>
    </xf>
    <xf numFmtId="0" fontId="4" fillId="4" borderId="10" xfId="0" applyFont="1" applyFill="1" applyBorder="1" applyAlignment="1" applyProtection="1">
      <alignment vertical="center" wrapText="1"/>
    </xf>
    <xf numFmtId="0" fontId="0" fillId="0" borderId="3" xfId="0" applyFont="1" applyBorder="1" applyAlignment="1" applyProtection="1">
      <alignment horizontal="center" vertical="center" wrapText="1"/>
    </xf>
    <xf numFmtId="0" fontId="4" fillId="4" borderId="12" xfId="0" applyFont="1" applyFill="1" applyBorder="1" applyAlignment="1" applyProtection="1">
      <alignment vertical="center" wrapText="1"/>
    </xf>
    <xf numFmtId="0" fontId="0" fillId="0" borderId="4" xfId="0" applyFont="1" applyBorder="1" applyAlignment="1" applyProtection="1">
      <alignment horizontal="center" vertical="center" wrapText="1"/>
    </xf>
    <xf numFmtId="1" fontId="0" fillId="0" borderId="4" xfId="0" applyNumberFormat="1" applyFont="1" applyBorder="1" applyAlignment="1" applyProtection="1">
      <alignment horizontal="center" vertical="center" wrapText="1"/>
    </xf>
    <xf numFmtId="0" fontId="1" fillId="2" borderId="15" xfId="0" applyFont="1" applyFill="1" applyBorder="1" applyAlignment="1" applyProtection="1">
      <alignment vertical="center" wrapText="1"/>
    </xf>
    <xf numFmtId="0" fontId="0" fillId="6" borderId="16" xfId="0" applyFont="1" applyFill="1" applyBorder="1" applyAlignment="1" applyProtection="1">
      <alignment vertical="center" wrapText="1"/>
    </xf>
    <xf numFmtId="0" fontId="0" fillId="6" borderId="17" xfId="0" applyFont="1" applyFill="1" applyBorder="1" applyAlignment="1" applyProtection="1">
      <alignment vertical="center" wrapText="1"/>
    </xf>
    <xf numFmtId="0" fontId="5" fillId="9" borderId="16" xfId="0" applyFont="1" applyFill="1" applyBorder="1" applyAlignment="1" applyProtection="1">
      <alignment vertical="center" wrapText="1"/>
    </xf>
    <xf numFmtId="1" fontId="0" fillId="0" borderId="3" xfId="1" applyNumberFormat="1" applyFont="1" applyBorder="1" applyAlignment="1" applyProtection="1">
      <alignment horizontal="center" vertical="center" wrapText="1"/>
    </xf>
    <xf numFmtId="0" fontId="5" fillId="9" borderId="17" xfId="0" applyFont="1" applyFill="1" applyBorder="1" applyAlignment="1" applyProtection="1">
      <alignment vertical="center" wrapText="1"/>
    </xf>
    <xf numFmtId="0" fontId="5" fillId="10" borderId="16" xfId="0" applyFont="1" applyFill="1" applyBorder="1" applyAlignment="1" applyProtection="1">
      <alignment vertical="center" wrapText="1"/>
    </xf>
    <xf numFmtId="1" fontId="0" fillId="0" borderId="3" xfId="0" applyNumberFormat="1" applyFont="1" applyBorder="1" applyAlignment="1" applyProtection="1">
      <alignment horizontal="center" vertical="center" wrapText="1"/>
    </xf>
    <xf numFmtId="2" fontId="0" fillId="0" borderId="3" xfId="0" applyNumberFormat="1" applyFont="1" applyBorder="1" applyAlignment="1" applyProtection="1">
      <alignment horizontal="center" vertical="center" wrapText="1"/>
    </xf>
    <xf numFmtId="164" fontId="0" fillId="0" borderId="3" xfId="0" applyNumberFormat="1" applyFont="1" applyBorder="1" applyAlignment="1" applyProtection="1">
      <alignment horizontal="center" vertical="center" wrapText="1"/>
    </xf>
    <xf numFmtId="0" fontId="5" fillId="10" borderId="17" xfId="0" applyFont="1" applyFill="1" applyBorder="1" applyAlignment="1" applyProtection="1">
      <alignment vertical="center" wrapText="1"/>
    </xf>
    <xf numFmtId="0" fontId="5" fillId="7" borderId="0" xfId="0" applyFont="1" applyFill="1" applyAlignment="1" applyProtection="1">
      <alignment vertical="center" wrapText="1"/>
    </xf>
    <xf numFmtId="0" fontId="0" fillId="7" borderId="0" xfId="0" applyFont="1" applyFill="1" applyAlignment="1" applyProtection="1">
      <alignment horizontal="center" vertical="center" wrapText="1"/>
    </xf>
    <xf numFmtId="0" fontId="0" fillId="7" borderId="0" xfId="0" applyFont="1" applyFill="1" applyAlignment="1" applyProtection="1">
      <alignment vertical="center" wrapText="1"/>
    </xf>
    <xf numFmtId="0" fontId="0" fillId="7" borderId="0" xfId="0" applyFont="1" applyFill="1" applyAlignment="1" applyProtection="1">
      <alignment vertical="center"/>
    </xf>
    <xf numFmtId="0" fontId="0" fillId="0" borderId="3" xfId="0" applyFont="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0" fillId="0" borderId="4" xfId="1" applyNumberFormat="1" applyFont="1" applyBorder="1" applyAlignment="1" applyProtection="1">
      <alignment horizontal="center" vertical="center" wrapText="1"/>
    </xf>
    <xf numFmtId="165" fontId="0" fillId="0" borderId="4" xfId="0" applyNumberFormat="1" applyFont="1" applyBorder="1" applyAlignment="1" applyProtection="1">
      <alignment horizontal="center" vertical="center" wrapText="1"/>
    </xf>
    <xf numFmtId="0" fontId="1" fillId="2" borderId="14" xfId="0" applyFont="1" applyFill="1" applyBorder="1" applyAlignment="1" applyProtection="1">
      <alignment vertical="center" wrapText="1"/>
    </xf>
    <xf numFmtId="0" fontId="0" fillId="5" borderId="10" xfId="0" applyFont="1" applyFill="1" applyBorder="1" applyAlignment="1" applyProtection="1">
      <alignment vertical="center" wrapText="1"/>
    </xf>
    <xf numFmtId="0" fontId="5" fillId="5" borderId="10" xfId="0" applyFont="1" applyFill="1" applyBorder="1" applyAlignment="1" applyProtection="1">
      <alignment vertical="center" wrapText="1"/>
    </xf>
    <xf numFmtId="0" fontId="0" fillId="5" borderId="12" xfId="0" applyFont="1" applyFill="1" applyBorder="1" applyAlignment="1" applyProtection="1">
      <alignment vertical="center" wrapText="1"/>
    </xf>
    <xf numFmtId="0" fontId="10" fillId="0" borderId="0" xfId="0" applyFont="1" applyAlignment="1">
      <alignment horizontal="center" vertical="center"/>
    </xf>
    <xf numFmtId="0" fontId="0" fillId="0" borderId="6"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12" fillId="0" borderId="6" xfId="0" quotePrefix="1" applyFont="1" applyBorder="1" applyAlignment="1">
      <alignment horizontal="center"/>
    </xf>
    <xf numFmtId="0" fontId="12" fillId="0" borderId="7" xfId="0" applyFont="1" applyBorder="1" applyAlignment="1">
      <alignment horizontal="center"/>
    </xf>
    <xf numFmtId="0" fontId="2" fillId="4" borderId="0" xfId="0" applyFont="1" applyFill="1" applyAlignment="1">
      <alignment horizontal="center"/>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0"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28" xfId="0" applyFont="1" applyBorder="1" applyAlignment="1">
      <alignment horizontal="left" vertical="center" wrapText="1"/>
    </xf>
    <xf numFmtId="0" fontId="12" fillId="0" borderId="29" xfId="0" applyFont="1" applyBorder="1" applyAlignment="1">
      <alignment horizontal="left" vertical="center" wrapText="1"/>
    </xf>
    <xf numFmtId="0" fontId="0" fillId="0" borderId="10"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10" xfId="0" applyFont="1" applyBorder="1" applyAlignment="1" applyProtection="1">
      <alignment vertical="center" wrapText="1"/>
    </xf>
    <xf numFmtId="0" fontId="0" fillId="0" borderId="11" xfId="0" applyFont="1" applyBorder="1" applyAlignment="1" applyProtection="1">
      <alignment vertical="center" wrapText="1"/>
    </xf>
    <xf numFmtId="0" fontId="18" fillId="4" borderId="0" xfId="0" applyFont="1" applyFill="1" applyAlignment="1" applyProtection="1">
      <alignment horizontal="center" vertical="center"/>
    </xf>
    <xf numFmtId="0" fontId="0" fillId="0" borderId="0" xfId="0" applyFont="1" applyAlignment="1" applyProtection="1">
      <alignment horizontal="left" vertical="center"/>
    </xf>
    <xf numFmtId="0" fontId="0" fillId="0" borderId="6" xfId="0" applyNumberFormat="1" applyFont="1" applyBorder="1" applyAlignment="1" applyProtection="1">
      <alignment horizontal="center" vertical="center"/>
    </xf>
    <xf numFmtId="0" fontId="0" fillId="0" borderId="3" xfId="0" applyNumberFormat="1" applyFont="1" applyBorder="1" applyAlignment="1" applyProtection="1">
      <alignment horizontal="center" vertical="center"/>
    </xf>
    <xf numFmtId="0" fontId="0" fillId="0" borderId="7" xfId="0" applyNumberFormat="1" applyFont="1" applyBorder="1" applyAlignment="1" applyProtection="1">
      <alignment horizontal="center" vertical="center"/>
    </xf>
    <xf numFmtId="0" fontId="1" fillId="3" borderId="8"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0" fillId="0" borderId="12"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2" xfId="0" applyFont="1" applyBorder="1" applyAlignment="1" applyProtection="1">
      <alignment vertical="center" wrapText="1"/>
    </xf>
    <xf numFmtId="0" fontId="0" fillId="0" borderId="13" xfId="0" applyFont="1" applyBorder="1" applyAlignment="1" applyProtection="1">
      <alignment vertical="center" wrapText="1"/>
    </xf>
    <xf numFmtId="0" fontId="0" fillId="0" borderId="0" xfId="0" applyFont="1" applyAlignment="1" applyProtection="1">
      <alignment vertical="center" wrapText="1"/>
    </xf>
    <xf numFmtId="0" fontId="0" fillId="0" borderId="30" xfId="0" applyFont="1" applyBorder="1" applyAlignment="1" applyProtection="1">
      <alignment vertical="center" wrapText="1"/>
    </xf>
    <xf numFmtId="0" fontId="0" fillId="0" borderId="31" xfId="0" applyFont="1" applyBorder="1" applyAlignment="1" applyProtection="1">
      <alignment vertical="center" wrapText="1"/>
    </xf>
  </cellXfs>
  <cellStyles count="2">
    <cellStyle name="Prozent" xfId="1" builtinId="5"/>
    <cellStyle name="Standard"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176E0"/>
      <color rgb="FF1A777C"/>
      <color rgb="FF2CC6CE"/>
      <color rgb="FF6029B1"/>
      <color rgb="FF8A55D7"/>
      <color rgb="FF986ADC"/>
      <color rgb="FFC0A4EA"/>
      <color rgb="FF87E1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335280</xdr:colOff>
      <xdr:row>1</xdr:row>
      <xdr:rowOff>91440</xdr:rowOff>
    </xdr:from>
    <xdr:to>
      <xdr:col>2</xdr:col>
      <xdr:colOff>1417320</xdr:colOff>
      <xdr:row>5</xdr:row>
      <xdr:rowOff>15240</xdr:rowOff>
    </xdr:to>
    <xdr:pic>
      <xdr:nvPicPr>
        <xdr:cNvPr id="2" name="9 Imagen" descr="flag_yellow_high.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89560"/>
          <a:ext cx="335280" cy="716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876300</xdr:colOff>
      <xdr:row>8</xdr:row>
      <xdr:rowOff>99060</xdr:rowOff>
    </xdr:from>
    <xdr:ext cx="5086985" cy="1569720"/>
    <xdr:pic>
      <xdr:nvPicPr>
        <xdr:cNvPr id="3" name="Picture 2">
          <a:extLst>
            <a:ext uri="{FF2B5EF4-FFF2-40B4-BE49-F238E27FC236}">
              <a16:creationId xmlns:a16="http://schemas.microsoft.com/office/drawing/2014/main" id="{77A715CF-FD32-2247-9107-A69C5F27E0F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0560" y="1684020"/>
          <a:ext cx="5086985" cy="156972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0831830" cy="1533525"/>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831830" cy="1533525"/>
        </a:xfrm>
        <a:prstGeom prst="rect">
          <a:avLst/>
        </a:prstGeom>
      </xdr:spPr>
    </xdr:pic>
    <xdr:clientData/>
  </xdr:oneCellAnchor>
  <xdr:oneCellAnchor>
    <xdr:from>
      <xdr:col>1</xdr:col>
      <xdr:colOff>699135</xdr:colOff>
      <xdr:row>32</xdr:row>
      <xdr:rowOff>182880</xdr:rowOff>
    </xdr:from>
    <xdr:ext cx="9254490" cy="1362075"/>
    <xdr:pic>
      <xdr:nvPicPr>
        <xdr:cNvPr id="3" name="Picture 2"/>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4717"/>
        <a:stretch/>
      </xdr:blipFill>
      <xdr:spPr bwMode="auto">
        <a:xfrm>
          <a:off x="1514475" y="6522720"/>
          <a:ext cx="9254490" cy="1362075"/>
        </a:xfrm>
        <a:prstGeom prst="rect">
          <a:avLst/>
        </a:prstGeom>
        <a:ln>
          <a:noFill/>
        </a:ln>
        <a:extLst>
          <a:ext uri="{53640926-AAD7-44D8-BBD7-CCE9431645EC}">
            <a14:shadowObscured xmlns:a14="http://schemas.microsoft.com/office/drawing/2010/main"/>
          </a:ext>
        </a:extLst>
      </xdr:spPr>
    </xdr:pic>
    <xdr:clientData/>
  </xdr:oneCellAnchor>
  <xdr:twoCellAnchor>
    <xdr:from>
      <xdr:col>0</xdr:col>
      <xdr:colOff>165735</xdr:colOff>
      <xdr:row>36</xdr:row>
      <xdr:rowOff>43815</xdr:rowOff>
    </xdr:from>
    <xdr:to>
      <xdr:col>2</xdr:col>
      <xdr:colOff>85726</xdr:colOff>
      <xdr:row>38</xdr:row>
      <xdr:rowOff>189230</xdr:rowOff>
    </xdr:to>
    <xdr:grpSp>
      <xdr:nvGrpSpPr>
        <xdr:cNvPr id="4" name="Group 3"/>
        <xdr:cNvGrpSpPr/>
      </xdr:nvGrpSpPr>
      <xdr:grpSpPr>
        <a:xfrm>
          <a:off x="165735" y="7556659"/>
          <a:ext cx="2336960" cy="550227"/>
          <a:chOff x="1" y="-49736"/>
          <a:chExt cx="4993318" cy="1077668"/>
        </a:xfrm>
      </xdr:grpSpPr>
      <xdr:pic>
        <xdr:nvPicPr>
          <xdr:cNvPr id="5" name="Picture 4"/>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930" t="9949" r="54702" b="16372"/>
          <a:stretch/>
        </xdr:blipFill>
        <xdr:spPr>
          <a:xfrm>
            <a:off x="1" y="0"/>
            <a:ext cx="1404471" cy="926354"/>
          </a:xfrm>
          <a:prstGeom prst="rect">
            <a:avLst/>
          </a:prstGeom>
        </xdr:spPr>
      </xdr:pic>
      <xdr:sp macro="" textlink="">
        <xdr:nvSpPr>
          <xdr:cNvPr id="6" name="TextBox 7"/>
          <xdr:cNvSpPr txBox="1"/>
        </xdr:nvSpPr>
        <xdr:spPr>
          <a:xfrm>
            <a:off x="1374735" y="-49736"/>
            <a:ext cx="3618584" cy="1077668"/>
          </a:xfrm>
          <a:prstGeom prst="rect">
            <a:avLst/>
          </a:prstGeom>
          <a:noFill/>
        </xdr:spPr>
        <xdr:txBody>
          <a:bodyPr wrap="square" rtlCol="0">
            <a:noAutofit/>
          </a:bodyPr>
          <a:lstStyle/>
          <a:p>
            <a:pPr>
              <a:lnSpc>
                <a:spcPct val="107000"/>
              </a:lnSpc>
              <a:spcAft>
                <a:spcPts val="0"/>
              </a:spcAft>
            </a:pPr>
            <a:r>
              <a:rPr lang="en-GB" sz="700">
                <a:effectLst/>
                <a:latin typeface="Futura Lt BT" panose="020B0402020204020303" pitchFamily="34" charset="0"/>
                <a:ea typeface="Calibri" panose="020F0502020204030204" pitchFamily="34" charset="0"/>
              </a:rPr>
              <a:t>This project has received funding from the European Union’s Horizon 2020 research and innovation programme under grant agreement Nº101016203.</a:t>
            </a:r>
            <a:endParaRPr lang="en-GB" sz="1200">
              <a:effectLst/>
              <a:latin typeface="Arial" panose="020B0604020202020204" pitchFamily="34" charset="0"/>
              <a:ea typeface="Calibri" panose="020F0502020204030204"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xdr:colOff>
      <xdr:row>0</xdr:row>
      <xdr:rowOff>0</xdr:rowOff>
    </xdr:from>
    <xdr:ext cx="7639959" cy="1533525"/>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1" y="0"/>
          <a:ext cx="7639959" cy="1533525"/>
        </a:xfrm>
        <a:prstGeom prst="rect">
          <a:avLst/>
        </a:prstGeom>
      </xdr:spPr>
    </xdr:pic>
    <xdr:clientData/>
  </xdr:oneCellAnchor>
  <xdr:oneCellAnchor>
    <xdr:from>
      <xdr:col>1</xdr:col>
      <xdr:colOff>0</xdr:colOff>
      <xdr:row>29</xdr:row>
      <xdr:rowOff>0</xdr:rowOff>
    </xdr:from>
    <xdr:ext cx="7629525" cy="1362075"/>
    <xdr:pic>
      <xdr:nvPicPr>
        <xdr:cNvPr id="3" name="Picture 2"/>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4717"/>
        <a:stretch/>
      </xdr:blipFill>
      <xdr:spPr bwMode="auto">
        <a:xfrm>
          <a:off x="323850" y="5791200"/>
          <a:ext cx="7629525" cy="1362075"/>
        </a:xfrm>
        <a:prstGeom prst="rect">
          <a:avLst/>
        </a:prstGeom>
        <a:ln>
          <a:noFill/>
        </a:ln>
        <a:extLst>
          <a:ext uri="{53640926-AAD7-44D8-BBD7-CCE9431645EC}">
            <a14:shadowObscured xmlns:a14="http://schemas.microsoft.com/office/drawing/2010/main"/>
          </a:ext>
        </a:extLst>
      </xdr:spPr>
    </xdr:pic>
    <xdr:clientData/>
  </xdr:oneCellAnchor>
  <xdr:twoCellAnchor>
    <xdr:from>
      <xdr:col>1</xdr:col>
      <xdr:colOff>0</xdr:colOff>
      <xdr:row>32</xdr:row>
      <xdr:rowOff>28575</xdr:rowOff>
    </xdr:from>
    <xdr:to>
      <xdr:col>4</xdr:col>
      <xdr:colOff>327661</xdr:colOff>
      <xdr:row>34</xdr:row>
      <xdr:rowOff>177800</xdr:rowOff>
    </xdr:to>
    <xdr:grpSp>
      <xdr:nvGrpSpPr>
        <xdr:cNvPr id="4" name="Group 3"/>
        <xdr:cNvGrpSpPr/>
      </xdr:nvGrpSpPr>
      <xdr:grpSpPr>
        <a:xfrm>
          <a:off x="323850" y="6438900"/>
          <a:ext cx="2327911" cy="549275"/>
          <a:chOff x="1" y="-49736"/>
          <a:chExt cx="4993318" cy="1077668"/>
        </a:xfrm>
      </xdr:grpSpPr>
      <xdr:pic>
        <xdr:nvPicPr>
          <xdr:cNvPr id="5" name="Picture 4"/>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930" t="9949" r="54702" b="16372"/>
          <a:stretch/>
        </xdr:blipFill>
        <xdr:spPr>
          <a:xfrm>
            <a:off x="1" y="0"/>
            <a:ext cx="1404471" cy="926354"/>
          </a:xfrm>
          <a:prstGeom prst="rect">
            <a:avLst/>
          </a:prstGeom>
        </xdr:spPr>
      </xdr:pic>
      <xdr:sp macro="" textlink="">
        <xdr:nvSpPr>
          <xdr:cNvPr id="6" name="TextBox 7"/>
          <xdr:cNvSpPr txBox="1"/>
        </xdr:nvSpPr>
        <xdr:spPr>
          <a:xfrm>
            <a:off x="1374735" y="-49736"/>
            <a:ext cx="3618584" cy="1077668"/>
          </a:xfrm>
          <a:prstGeom prst="rect">
            <a:avLst/>
          </a:prstGeom>
          <a:noFill/>
        </xdr:spPr>
        <xdr:txBody>
          <a:bodyPr wrap="square" rtlCol="0">
            <a:noAutofit/>
          </a:bodyPr>
          <a:lstStyle/>
          <a:p>
            <a:pPr>
              <a:lnSpc>
                <a:spcPct val="107000"/>
              </a:lnSpc>
              <a:spcAft>
                <a:spcPts val="0"/>
              </a:spcAft>
            </a:pPr>
            <a:r>
              <a:rPr lang="en-GB" sz="700">
                <a:effectLst/>
                <a:latin typeface="Futura Lt BT" panose="020B0402020204020303" pitchFamily="34" charset="0"/>
                <a:ea typeface="Calibri" panose="020F0502020204030204" pitchFamily="34" charset="0"/>
              </a:rPr>
              <a:t>This project has received funding from the European Union’s Horizon 2020 research and innovation programme under grant agreement Nº101016203.</a:t>
            </a:r>
            <a:endParaRPr lang="en-GB" sz="1200">
              <a:effectLst/>
              <a:latin typeface="Arial" panose="020B0604020202020204" pitchFamily="34" charset="0"/>
              <a:ea typeface="Calibri" panose="020F0502020204030204" pitchFamily="34"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2246428" cy="2467316"/>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2246428" cy="2467316"/>
        </a:xfrm>
        <a:prstGeom prst="rect">
          <a:avLst/>
        </a:prstGeom>
      </xdr:spPr>
    </xdr:pic>
    <xdr:clientData/>
  </xdr:oneCellAnchor>
  <xdr:oneCellAnchor>
    <xdr:from>
      <xdr:col>0</xdr:col>
      <xdr:colOff>0</xdr:colOff>
      <xdr:row>54</xdr:row>
      <xdr:rowOff>19050</xdr:rowOff>
    </xdr:from>
    <xdr:ext cx="12246429" cy="1765300"/>
    <xdr:pic>
      <xdr:nvPicPr>
        <xdr:cNvPr id="5" name="Picture 4"/>
        <xdr:cNvPicPr>
          <a:picLocks/>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4717"/>
        <a:stretch/>
      </xdr:blipFill>
      <xdr:spPr bwMode="auto">
        <a:xfrm>
          <a:off x="0" y="17354550"/>
          <a:ext cx="12246429" cy="1765300"/>
        </a:xfrm>
        <a:prstGeom prst="rect">
          <a:avLst/>
        </a:prstGeom>
        <a:ln>
          <a:noFill/>
        </a:ln>
        <a:extLst>
          <a:ext uri="{53640926-AAD7-44D8-BBD7-CCE9431645EC}">
            <a14:shadowObscured xmlns:a14="http://schemas.microsoft.com/office/drawing/2010/main"/>
          </a:ext>
        </a:extLst>
      </xdr:spPr>
    </xdr:pic>
    <xdr:clientData/>
  </xdr:oneCellAnchor>
  <xdr:twoCellAnchor>
    <xdr:from>
      <xdr:col>0</xdr:col>
      <xdr:colOff>215900</xdr:colOff>
      <xdr:row>56</xdr:row>
      <xdr:rowOff>194310</xdr:rowOff>
    </xdr:from>
    <xdr:to>
      <xdr:col>0</xdr:col>
      <xdr:colOff>3505200</xdr:colOff>
      <xdr:row>60</xdr:row>
      <xdr:rowOff>91628</xdr:rowOff>
    </xdr:to>
    <xdr:grpSp>
      <xdr:nvGrpSpPr>
        <xdr:cNvPr id="6" name="Group 5"/>
        <xdr:cNvGrpSpPr/>
      </xdr:nvGrpSpPr>
      <xdr:grpSpPr>
        <a:xfrm>
          <a:off x="215900" y="18319024"/>
          <a:ext cx="3289300" cy="713747"/>
          <a:chOff x="1" y="-49736"/>
          <a:chExt cx="4993318" cy="1077668"/>
        </a:xfrm>
      </xdr:grpSpPr>
      <xdr:pic>
        <xdr:nvPicPr>
          <xdr:cNvPr id="7" name="Picture 6"/>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930" t="9949" r="54702" b="16372"/>
          <a:stretch/>
        </xdr:blipFill>
        <xdr:spPr>
          <a:xfrm>
            <a:off x="1" y="0"/>
            <a:ext cx="1404471" cy="926354"/>
          </a:xfrm>
          <a:prstGeom prst="rect">
            <a:avLst/>
          </a:prstGeom>
        </xdr:spPr>
      </xdr:pic>
      <xdr:sp macro="" textlink="">
        <xdr:nvSpPr>
          <xdr:cNvPr id="8" name="TextBox 7"/>
          <xdr:cNvSpPr txBox="1"/>
        </xdr:nvSpPr>
        <xdr:spPr>
          <a:xfrm>
            <a:off x="1374735" y="-49736"/>
            <a:ext cx="3618584" cy="1077668"/>
          </a:xfrm>
          <a:prstGeom prst="rect">
            <a:avLst/>
          </a:prstGeom>
          <a:noFill/>
        </xdr:spPr>
        <xdr:txBody>
          <a:bodyPr wrap="square" rtlCol="0">
            <a:noAutofit/>
          </a:bodyPr>
          <a:lstStyle/>
          <a:p>
            <a:pPr>
              <a:lnSpc>
                <a:spcPct val="107000"/>
              </a:lnSpc>
              <a:spcAft>
                <a:spcPts val="0"/>
              </a:spcAft>
            </a:pPr>
            <a:r>
              <a:rPr lang="en-GB" sz="900">
                <a:effectLst/>
                <a:latin typeface="Futura Lt BT" panose="020B0402020204020303" pitchFamily="34" charset="0"/>
                <a:ea typeface="Calibri" panose="020F0502020204030204" pitchFamily="34" charset="0"/>
              </a:rPr>
              <a:t>This project has received funding from the European Union’s Horizon 2020 research and innovation programme under grant agreement Nº101016203.</a:t>
            </a:r>
            <a:endParaRPr lang="en-GB" sz="1600">
              <a:effectLst/>
              <a:latin typeface="Arial" panose="020B0604020202020204" pitchFamily="34" charset="0"/>
              <a:ea typeface="Calibri" panose="020F0502020204030204"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2246428" cy="2467316"/>
    <xdr:pic>
      <xdr:nvPicPr>
        <xdr:cNvPr id="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2246428" cy="2467316"/>
        </a:xfrm>
        <a:prstGeom prst="rect">
          <a:avLst/>
        </a:prstGeom>
      </xdr:spPr>
    </xdr:pic>
    <xdr:clientData/>
  </xdr:oneCellAnchor>
  <xdr:oneCellAnchor>
    <xdr:from>
      <xdr:col>0</xdr:col>
      <xdr:colOff>0</xdr:colOff>
      <xdr:row>54</xdr:row>
      <xdr:rowOff>19050</xdr:rowOff>
    </xdr:from>
    <xdr:ext cx="12246429" cy="1765300"/>
    <xdr:pic>
      <xdr:nvPicPr>
        <xdr:cNvPr id="3" name="Picture 4"/>
        <xdr:cNvPicPr>
          <a:picLocks/>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4717"/>
        <a:stretch/>
      </xdr:blipFill>
      <xdr:spPr bwMode="auto">
        <a:xfrm>
          <a:off x="0" y="17497425"/>
          <a:ext cx="12246429" cy="1765300"/>
        </a:xfrm>
        <a:prstGeom prst="rect">
          <a:avLst/>
        </a:prstGeom>
        <a:ln>
          <a:noFill/>
        </a:ln>
        <a:extLst>
          <a:ext uri="{53640926-AAD7-44D8-BBD7-CCE9431645EC}">
            <a14:shadowObscured xmlns:a14="http://schemas.microsoft.com/office/drawing/2010/main"/>
          </a:ext>
        </a:extLst>
      </xdr:spPr>
    </xdr:pic>
    <xdr:clientData/>
  </xdr:oneCellAnchor>
  <xdr:twoCellAnchor>
    <xdr:from>
      <xdr:col>0</xdr:col>
      <xdr:colOff>215900</xdr:colOff>
      <xdr:row>56</xdr:row>
      <xdr:rowOff>194310</xdr:rowOff>
    </xdr:from>
    <xdr:to>
      <xdr:col>0</xdr:col>
      <xdr:colOff>3505200</xdr:colOff>
      <xdr:row>60</xdr:row>
      <xdr:rowOff>91628</xdr:rowOff>
    </xdr:to>
    <xdr:grpSp>
      <xdr:nvGrpSpPr>
        <xdr:cNvPr id="4" name="Group 5"/>
        <xdr:cNvGrpSpPr/>
      </xdr:nvGrpSpPr>
      <xdr:grpSpPr>
        <a:xfrm>
          <a:off x="215900" y="18319024"/>
          <a:ext cx="3289300" cy="713747"/>
          <a:chOff x="1" y="-49736"/>
          <a:chExt cx="4993318" cy="1077668"/>
        </a:xfrm>
      </xdr:grpSpPr>
      <xdr:pic>
        <xdr:nvPicPr>
          <xdr:cNvPr id="5" name="Picture 6"/>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930" t="9949" r="54702" b="16372"/>
          <a:stretch/>
        </xdr:blipFill>
        <xdr:spPr>
          <a:xfrm>
            <a:off x="1" y="0"/>
            <a:ext cx="1404471" cy="926354"/>
          </a:xfrm>
          <a:prstGeom prst="rect">
            <a:avLst/>
          </a:prstGeom>
        </xdr:spPr>
      </xdr:pic>
      <xdr:sp macro="" textlink="">
        <xdr:nvSpPr>
          <xdr:cNvPr id="6" name="TextBox 7"/>
          <xdr:cNvSpPr txBox="1"/>
        </xdr:nvSpPr>
        <xdr:spPr>
          <a:xfrm>
            <a:off x="1374735" y="-49736"/>
            <a:ext cx="3618584" cy="1077668"/>
          </a:xfrm>
          <a:prstGeom prst="rect">
            <a:avLst/>
          </a:prstGeom>
          <a:noFill/>
        </xdr:spPr>
        <xdr:txBody>
          <a:bodyPr wrap="square" rtlCol="0">
            <a:noAutofit/>
          </a:bodyPr>
          <a:lstStyle/>
          <a:p>
            <a:pPr>
              <a:lnSpc>
                <a:spcPct val="107000"/>
              </a:lnSpc>
              <a:spcAft>
                <a:spcPts val="0"/>
              </a:spcAft>
            </a:pPr>
            <a:r>
              <a:rPr lang="en-GB" sz="900">
                <a:effectLst/>
                <a:latin typeface="Futura Lt BT" panose="020B0402020204020303" pitchFamily="34" charset="0"/>
                <a:ea typeface="Calibri" panose="020F0502020204030204" pitchFamily="34" charset="0"/>
              </a:rPr>
              <a:t>This project has received funding from the European Union’s Horizon 2020 research and innovation programme under grant agreement Nº101016203.</a:t>
            </a:r>
            <a:endParaRPr lang="en-GB" sz="1600">
              <a:effectLst/>
              <a:latin typeface="Arial" panose="020B0604020202020204" pitchFamily="34" charset="0"/>
              <a:ea typeface="Calibri" panose="020F0502020204030204" pitchFamily="34" charset="0"/>
            </a:endParaRPr>
          </a:p>
        </xdr:txBody>
      </xdr:sp>
    </xdr:grpSp>
    <xdr:clientData/>
  </xdr:twoCellAnchor>
</xdr:wsDr>
</file>

<file path=xl/persons/person.xml><?xml version="1.0" encoding="utf-8"?>
<personList xmlns="http://schemas.microsoft.com/office/spreadsheetml/2018/threadedcomments" xmlns:x="http://schemas.openxmlformats.org/spreadsheetml/2006/main">
  <person displayName="Núria Zamorano López" id="{047B6A55-D734-40CB-8E66-04D5DE077A16}" userId="S::nuria.zamorano@grupogimeno.com::400a64b3-2aef-4105-9edf-6bdbb1f4b7e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9" dT="2021-03-30T13:36:28.28" personId="{047B6A55-D734-40CB-8E66-04D5DE077A16}" id="{EC09488B-9155-423D-AD54-7DA2D45EA242}">
    <text>For warm climates I would suggest including Refrigerated autosampler [y/n]? 
Also, I would add for composite samples the sub-volumes that are taken during the 24h by the equipment (e.g. 200 mL each 30 min)</text>
  </threadedComment>
  <threadedComment ref="A19" dT="2021-03-30T13:43:28.72" personId="{047B6A55-D734-40CB-8E66-04D5DE077A16}" id="{3B99D816-E55E-4217-8CEB-63F7EBE3EF78}" parentId="{EC09488B-9155-423D-AD54-7DA2D45EA242}">
    <text>WWTP distance to municipality can be also helpful</text>
  </threadedComment>
  <threadedComment ref="A19" dT="2021-03-30T13:44:03.23" personId="{047B6A55-D734-40CB-8E66-04D5DE077A16}" id="{17D2878E-459C-4F2E-B9E6-B13286CD9804}" parentId="{EC09488B-9155-423D-AD54-7DA2D45EA242}">
    <text>Presence/Absence of industrial influent being treated in the WWTP (this is important since it can affect the physisicochemical characterization and dilute urban wastewater)</text>
  </threadedComment>
  <threadedComment ref="A33" dT="2021-03-30T13:36:42.58" personId="{047B6A55-D734-40CB-8E66-04D5DE077A16}" id="{B7B74253-FC78-4C41-8635-11964794B290}">
    <text>pH can also fluctuate</text>
  </threadedComment>
  <threadedComment ref="A45" dT="2021-03-30T13:38:43.07" personId="{047B6A55-D734-40CB-8E66-04D5DE077A16}" id="{4752BD28-FD5D-44AF-9CDF-8A02FFCBBB30}">
    <text>I would suggest including %RNA recovered from virus (if using a control)</text>
  </threadedComment>
  <threadedComment ref="A54" dT="2021-03-30T13:38:11.63" personId="{047B6A55-D734-40CB-8E66-04D5DE077A16}" id="{F1B5EDB8-4B2F-4D05-9FCF-C2C593F5B024}">
    <text>Add coverage percentage of RNA from concentrated samples? This value is provided using the internal standard, otherwise cannot be calculated</text>
  </threadedComment>
  <threadedComment ref="A63" dT="2021-03-30T13:39:18.89" personId="{047B6A55-D734-40CB-8E66-04D5DE077A16}" id="{DF8EBEC9-AA1B-4435-A07C-C2E1BDD63056}">
    <text>in Spain we also use the RdRp region (amplifying IP4)</text>
  </threadedComment>
  <threadedComment ref="A78" dT="2021-03-30T13:42:31.05" personId="{047B6A55-D734-40CB-8E66-04D5DE077A16}" id="{BC22E15F-A379-4C13-858E-BFAE6934CA7A}">
    <text>for comparison between different municipalities we are working with accumulated incidence. 
dairy data are ok but we also suggest to compare sewage trends with 14 days accumulated data or even 21 days since SARS can be found in stool samples up to 5 weeks. Also, after recovery and PCR- in nasopharingeal samples, stool can still provide PCR+ to SARS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C35"/>
  <sheetViews>
    <sheetView showGridLines="0" workbookViewId="0">
      <selection activeCell="C31" sqref="C31"/>
    </sheetView>
  </sheetViews>
  <sheetFormatPr baseColWidth="10" defaultColWidth="8.75" defaultRowHeight="15.75"/>
  <cols>
    <col min="1" max="1" width="15.125" style="1" customWidth="1"/>
    <col min="2" max="2" width="21.125" style="1" customWidth="1"/>
    <col min="3" max="3" width="42.5" style="1" customWidth="1"/>
    <col min="4" max="4" width="8.75" style="1" customWidth="1"/>
    <col min="5" max="5" width="8.75" style="1"/>
    <col min="6" max="6" width="22" style="1" customWidth="1"/>
    <col min="7" max="16384" width="8.75" style="1"/>
  </cols>
  <sheetData>
    <row r="7" spans="2:3">
      <c r="B7" s="63" t="s">
        <v>20</v>
      </c>
      <c r="C7" s="63"/>
    </row>
    <row r="8" spans="2:3">
      <c r="B8" s="63" t="s">
        <v>36</v>
      </c>
      <c r="C8" s="63"/>
    </row>
    <row r="18" spans="2:3" ht="26.25">
      <c r="C18" s="10" t="s">
        <v>38</v>
      </c>
    </row>
    <row r="21" spans="2:3" ht="16.5" thickBot="1">
      <c r="B21" s="8" t="s">
        <v>35</v>
      </c>
    </row>
    <row r="22" spans="2:3" ht="29.25" thickBot="1">
      <c r="B22" s="7" t="s">
        <v>34</v>
      </c>
      <c r="C22" s="7" t="s">
        <v>39</v>
      </c>
    </row>
    <row r="23" spans="2:3" ht="17.25" thickBot="1">
      <c r="B23" s="4" t="s">
        <v>33</v>
      </c>
      <c r="C23" s="3" t="s">
        <v>32</v>
      </c>
    </row>
    <row r="24" spans="2:3" ht="16.5" thickBot="1">
      <c r="B24" s="4" t="s">
        <v>31</v>
      </c>
      <c r="C24" s="3" t="s">
        <v>40</v>
      </c>
    </row>
    <row r="25" spans="2:3" ht="16.5" thickBot="1">
      <c r="B25" s="4" t="s">
        <v>30</v>
      </c>
      <c r="C25" s="3" t="s">
        <v>29</v>
      </c>
    </row>
    <row r="26" spans="2:3" ht="16.5" thickBot="1">
      <c r="B26" s="4" t="s">
        <v>28</v>
      </c>
      <c r="C26" s="3" t="s">
        <v>27</v>
      </c>
    </row>
    <row r="27" spans="2:3" ht="16.5" thickBot="1">
      <c r="B27" s="4" t="s">
        <v>26</v>
      </c>
      <c r="C27" s="3" t="s">
        <v>25</v>
      </c>
    </row>
    <row r="28" spans="2:3">
      <c r="B28" s="9"/>
      <c r="C28" s="9"/>
    </row>
    <row r="30" spans="2:3" ht="16.5" thickBot="1">
      <c r="B30" s="8" t="s">
        <v>24</v>
      </c>
    </row>
    <row r="31" spans="2:3" ht="29.25" thickBot="1">
      <c r="B31" s="7" t="s">
        <v>23</v>
      </c>
      <c r="C31" s="6" t="s">
        <v>22</v>
      </c>
    </row>
    <row r="32" spans="2:3" ht="16.5" thickBot="1">
      <c r="B32" s="4" t="s">
        <v>21</v>
      </c>
      <c r="C32" s="3" t="s">
        <v>20</v>
      </c>
    </row>
    <row r="33" spans="2:3" ht="16.5" thickBot="1">
      <c r="B33" s="4" t="s">
        <v>19</v>
      </c>
      <c r="C33" s="5">
        <v>101016203</v>
      </c>
    </row>
    <row r="34" spans="2:3" ht="16.5" thickBot="1">
      <c r="B34" s="4" t="s">
        <v>18</v>
      </c>
      <c r="C34" s="3" t="s">
        <v>17</v>
      </c>
    </row>
    <row r="35" spans="2:3" ht="16.5" thickBot="1">
      <c r="B35" s="4" t="s">
        <v>16</v>
      </c>
      <c r="C35" s="3" t="s">
        <v>15</v>
      </c>
    </row>
  </sheetData>
  <mergeCells count="2">
    <mergeCell ref="B7:C7"/>
    <mergeCell ref="B8:C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F29"/>
  <sheetViews>
    <sheetView showGridLines="0" zoomScale="80" zoomScaleNormal="80" workbookViewId="0">
      <selection activeCell="F20" sqref="F20"/>
    </sheetView>
  </sheetViews>
  <sheetFormatPr baseColWidth="10" defaultColWidth="10.75" defaultRowHeight="15.75"/>
  <cols>
    <col min="1" max="1" width="10.75" style="1"/>
    <col min="2" max="2" width="21" style="1" customWidth="1"/>
    <col min="3" max="3" width="15.75" style="1" customWidth="1"/>
    <col min="4" max="4" width="34.75" style="1" customWidth="1"/>
    <col min="5" max="5" width="32" style="1" customWidth="1"/>
    <col min="6" max="6" width="16.75" style="1" customWidth="1"/>
    <col min="7" max="16384" width="10.75" style="1"/>
  </cols>
  <sheetData>
    <row r="10" spans="2:6" ht="26.25">
      <c r="B10" s="69" t="s">
        <v>2</v>
      </c>
      <c r="C10" s="69"/>
      <c r="D10" s="69"/>
      <c r="E10" s="69"/>
      <c r="F10" s="69"/>
    </row>
    <row r="12" spans="2:6" ht="18">
      <c r="B12" s="2" t="s">
        <v>3</v>
      </c>
      <c r="C12" s="64"/>
      <c r="D12" s="65"/>
      <c r="E12" s="65"/>
      <c r="F12" s="66"/>
    </row>
    <row r="13" spans="2:6" ht="18">
      <c r="B13" s="2" t="s">
        <v>4</v>
      </c>
      <c r="C13" s="64"/>
      <c r="D13" s="65"/>
      <c r="E13" s="65"/>
      <c r="F13" s="66"/>
    </row>
    <row r="14" spans="2:6" ht="18">
      <c r="B14" s="2" t="s">
        <v>5</v>
      </c>
      <c r="C14" s="21"/>
      <c r="D14" s="18" t="s">
        <v>6</v>
      </c>
      <c r="E14" s="67" t="s">
        <v>94</v>
      </c>
      <c r="F14" s="68"/>
    </row>
    <row r="17" spans="2:6" ht="18">
      <c r="B17" s="17" t="s">
        <v>7</v>
      </c>
      <c r="C17" s="17" t="s">
        <v>8</v>
      </c>
      <c r="D17" s="17" t="s">
        <v>9</v>
      </c>
      <c r="E17" s="17" t="s">
        <v>10</v>
      </c>
      <c r="F17" s="17" t="s">
        <v>5</v>
      </c>
    </row>
    <row r="18" spans="2:6">
      <c r="B18" s="15" t="s">
        <v>11</v>
      </c>
      <c r="C18" s="15" t="s">
        <v>13</v>
      </c>
      <c r="D18" s="15" t="s">
        <v>12</v>
      </c>
      <c r="E18" s="15"/>
      <c r="F18" s="16">
        <v>44283</v>
      </c>
    </row>
    <row r="19" spans="2:6">
      <c r="B19" s="15" t="s">
        <v>41</v>
      </c>
      <c r="C19" s="15" t="s">
        <v>40</v>
      </c>
      <c r="D19" s="15" t="s">
        <v>37</v>
      </c>
      <c r="E19" s="15"/>
      <c r="F19" s="16">
        <v>44294</v>
      </c>
    </row>
    <row r="20" spans="2:6">
      <c r="B20" s="14"/>
      <c r="C20" s="12"/>
      <c r="D20" s="13"/>
      <c r="E20" s="12"/>
      <c r="F20" s="11"/>
    </row>
    <row r="21" spans="2:6">
      <c r="B21" s="14"/>
      <c r="C21" s="12"/>
      <c r="D21" s="13"/>
      <c r="E21" s="12"/>
      <c r="F21" s="11"/>
    </row>
    <row r="22" spans="2:6">
      <c r="B22" s="14"/>
      <c r="C22" s="12"/>
      <c r="D22" s="13"/>
      <c r="E22" s="12"/>
      <c r="F22" s="11"/>
    </row>
    <row r="23" spans="2:6">
      <c r="B23" s="14"/>
      <c r="C23" s="12"/>
      <c r="D23" s="13"/>
      <c r="E23" s="12"/>
      <c r="F23" s="11"/>
    </row>
    <row r="24" spans="2:6">
      <c r="B24" s="14"/>
      <c r="C24" s="12"/>
      <c r="D24" s="13"/>
      <c r="E24" s="12"/>
      <c r="F24" s="11"/>
    </row>
    <row r="25" spans="2:6">
      <c r="B25" s="14"/>
      <c r="C25" s="12"/>
      <c r="D25" s="13"/>
      <c r="E25" s="12"/>
      <c r="F25" s="11"/>
    </row>
    <row r="26" spans="2:6">
      <c r="B26" s="14"/>
      <c r="C26" s="12"/>
      <c r="D26" s="13"/>
      <c r="E26" s="12"/>
      <c r="F26" s="11"/>
    </row>
    <row r="27" spans="2:6">
      <c r="B27" s="14"/>
      <c r="C27" s="12"/>
      <c r="D27" s="13"/>
      <c r="E27" s="12"/>
      <c r="F27" s="11"/>
    </row>
    <row r="28" spans="2:6">
      <c r="B28" s="14"/>
      <c r="C28" s="12"/>
      <c r="D28" s="13"/>
      <c r="E28" s="12"/>
      <c r="F28" s="11"/>
    </row>
    <row r="29" spans="2:6">
      <c r="B29" s="14"/>
      <c r="C29" s="12"/>
      <c r="D29" s="13"/>
      <c r="E29" s="12"/>
      <c r="F29" s="11"/>
    </row>
  </sheetData>
  <mergeCells count="4">
    <mergeCell ref="C12:F12"/>
    <mergeCell ref="C13:F13"/>
    <mergeCell ref="E14:F14"/>
    <mergeCell ref="B10:F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Q29"/>
  <sheetViews>
    <sheetView showGridLines="0" workbookViewId="0">
      <selection activeCell="B9" sqref="B9:L28"/>
    </sheetView>
  </sheetViews>
  <sheetFormatPr baseColWidth="10" defaultColWidth="8.75" defaultRowHeight="15.75"/>
  <cols>
    <col min="1" max="1" width="4.25" style="1" customWidth="1"/>
    <col min="2" max="11" width="8.75" style="1"/>
    <col min="12" max="12" width="12.75" style="1" customWidth="1"/>
    <col min="13" max="16384" width="8.75" style="1"/>
  </cols>
  <sheetData>
    <row r="8" spans="2:17" ht="16.5" thickBot="1"/>
    <row r="9" spans="2:17" ht="15.6" customHeight="1">
      <c r="B9" s="70" t="s">
        <v>81</v>
      </c>
      <c r="C9" s="71"/>
      <c r="D9" s="71"/>
      <c r="E9" s="71"/>
      <c r="F9" s="71"/>
      <c r="G9" s="71"/>
      <c r="H9" s="71"/>
      <c r="I9" s="71"/>
      <c r="J9" s="71"/>
      <c r="K9" s="71"/>
      <c r="L9" s="72"/>
      <c r="M9" s="20"/>
      <c r="N9" s="20"/>
      <c r="O9" s="20"/>
      <c r="P9" s="20"/>
      <c r="Q9" s="20"/>
    </row>
    <row r="10" spans="2:17">
      <c r="B10" s="73"/>
      <c r="C10" s="74"/>
      <c r="D10" s="74"/>
      <c r="E10" s="74"/>
      <c r="F10" s="74"/>
      <c r="G10" s="74"/>
      <c r="H10" s="74"/>
      <c r="I10" s="74"/>
      <c r="J10" s="74"/>
      <c r="K10" s="74"/>
      <c r="L10" s="75"/>
      <c r="M10" s="20"/>
      <c r="N10" s="20"/>
      <c r="O10" s="20"/>
      <c r="P10" s="20"/>
      <c r="Q10" s="20"/>
    </row>
    <row r="11" spans="2:17">
      <c r="B11" s="73"/>
      <c r="C11" s="74"/>
      <c r="D11" s="74"/>
      <c r="E11" s="74"/>
      <c r="F11" s="74"/>
      <c r="G11" s="74"/>
      <c r="H11" s="74"/>
      <c r="I11" s="74"/>
      <c r="J11" s="74"/>
      <c r="K11" s="74"/>
      <c r="L11" s="75"/>
      <c r="M11" s="20"/>
      <c r="N11" s="20"/>
      <c r="O11" s="20"/>
      <c r="P11" s="20"/>
      <c r="Q11" s="20"/>
    </row>
    <row r="12" spans="2:17">
      <c r="B12" s="73"/>
      <c r="C12" s="74"/>
      <c r="D12" s="74"/>
      <c r="E12" s="74"/>
      <c r="F12" s="74"/>
      <c r="G12" s="74"/>
      <c r="H12" s="74"/>
      <c r="I12" s="74"/>
      <c r="J12" s="74"/>
      <c r="K12" s="74"/>
      <c r="L12" s="75"/>
      <c r="M12" s="20"/>
      <c r="N12" s="20"/>
      <c r="O12" s="20"/>
      <c r="P12" s="20"/>
      <c r="Q12" s="20"/>
    </row>
    <row r="13" spans="2:17">
      <c r="B13" s="73"/>
      <c r="C13" s="74"/>
      <c r="D13" s="74"/>
      <c r="E13" s="74"/>
      <c r="F13" s="74"/>
      <c r="G13" s="74"/>
      <c r="H13" s="74"/>
      <c r="I13" s="74"/>
      <c r="J13" s="74"/>
      <c r="K13" s="74"/>
      <c r="L13" s="75"/>
      <c r="M13" s="20"/>
      <c r="N13" s="20"/>
      <c r="O13" s="20"/>
      <c r="P13" s="20"/>
      <c r="Q13" s="20"/>
    </row>
    <row r="14" spans="2:17">
      <c r="B14" s="73"/>
      <c r="C14" s="74"/>
      <c r="D14" s="74"/>
      <c r="E14" s="74"/>
      <c r="F14" s="74"/>
      <c r="G14" s="74"/>
      <c r="H14" s="74"/>
      <c r="I14" s="74"/>
      <c r="J14" s="74"/>
      <c r="K14" s="74"/>
      <c r="L14" s="75"/>
      <c r="M14" s="20"/>
      <c r="N14" s="20"/>
      <c r="O14" s="20"/>
      <c r="P14" s="20"/>
      <c r="Q14" s="20"/>
    </row>
    <row r="15" spans="2:17">
      <c r="B15" s="73"/>
      <c r="C15" s="74"/>
      <c r="D15" s="74"/>
      <c r="E15" s="74"/>
      <c r="F15" s="74"/>
      <c r="G15" s="74"/>
      <c r="H15" s="74"/>
      <c r="I15" s="74"/>
      <c r="J15" s="74"/>
      <c r="K15" s="74"/>
      <c r="L15" s="75"/>
      <c r="M15" s="20"/>
      <c r="N15" s="20"/>
      <c r="O15" s="20"/>
      <c r="P15" s="20"/>
      <c r="Q15" s="20"/>
    </row>
    <row r="16" spans="2:17">
      <c r="B16" s="73"/>
      <c r="C16" s="74"/>
      <c r="D16" s="74"/>
      <c r="E16" s="74"/>
      <c r="F16" s="74"/>
      <c r="G16" s="74"/>
      <c r="H16" s="74"/>
      <c r="I16" s="74"/>
      <c r="J16" s="74"/>
      <c r="K16" s="74"/>
      <c r="L16" s="75"/>
      <c r="M16" s="20"/>
      <c r="N16" s="20"/>
      <c r="O16" s="20"/>
      <c r="P16" s="20"/>
      <c r="Q16" s="20"/>
    </row>
    <row r="17" spans="2:17">
      <c r="B17" s="73"/>
      <c r="C17" s="74"/>
      <c r="D17" s="74"/>
      <c r="E17" s="74"/>
      <c r="F17" s="74"/>
      <c r="G17" s="74"/>
      <c r="H17" s="74"/>
      <c r="I17" s="74"/>
      <c r="J17" s="74"/>
      <c r="K17" s="74"/>
      <c r="L17" s="75"/>
      <c r="M17" s="20"/>
      <c r="N17" s="20"/>
      <c r="O17" s="20"/>
      <c r="P17" s="20"/>
      <c r="Q17" s="20"/>
    </row>
    <row r="18" spans="2:17">
      <c r="B18" s="73"/>
      <c r="C18" s="74"/>
      <c r="D18" s="74"/>
      <c r="E18" s="74"/>
      <c r="F18" s="74"/>
      <c r="G18" s="74"/>
      <c r="H18" s="74"/>
      <c r="I18" s="74"/>
      <c r="J18" s="74"/>
      <c r="K18" s="74"/>
      <c r="L18" s="75"/>
      <c r="M18" s="20"/>
      <c r="N18" s="20"/>
      <c r="O18" s="20"/>
      <c r="P18" s="20"/>
      <c r="Q18" s="20"/>
    </row>
    <row r="19" spans="2:17">
      <c r="B19" s="73"/>
      <c r="C19" s="74"/>
      <c r="D19" s="74"/>
      <c r="E19" s="74"/>
      <c r="F19" s="74"/>
      <c r="G19" s="74"/>
      <c r="H19" s="74"/>
      <c r="I19" s="74"/>
      <c r="J19" s="74"/>
      <c r="K19" s="74"/>
      <c r="L19" s="75"/>
      <c r="M19" s="20"/>
      <c r="N19" s="20"/>
      <c r="O19" s="20"/>
      <c r="P19" s="20"/>
      <c r="Q19" s="20"/>
    </row>
    <row r="20" spans="2:17">
      <c r="B20" s="73"/>
      <c r="C20" s="74"/>
      <c r="D20" s="74"/>
      <c r="E20" s="74"/>
      <c r="F20" s="74"/>
      <c r="G20" s="74"/>
      <c r="H20" s="74"/>
      <c r="I20" s="74"/>
      <c r="J20" s="74"/>
      <c r="K20" s="74"/>
      <c r="L20" s="75"/>
      <c r="M20" s="20"/>
      <c r="N20" s="20"/>
      <c r="O20" s="20"/>
      <c r="P20" s="20"/>
      <c r="Q20" s="20"/>
    </row>
    <row r="21" spans="2:17">
      <c r="B21" s="73"/>
      <c r="C21" s="74"/>
      <c r="D21" s="74"/>
      <c r="E21" s="74"/>
      <c r="F21" s="74"/>
      <c r="G21" s="74"/>
      <c r="H21" s="74"/>
      <c r="I21" s="74"/>
      <c r="J21" s="74"/>
      <c r="K21" s="74"/>
      <c r="L21" s="75"/>
      <c r="M21" s="20"/>
      <c r="N21" s="20"/>
      <c r="O21" s="20"/>
      <c r="P21" s="20"/>
      <c r="Q21" s="20"/>
    </row>
    <row r="22" spans="2:17">
      <c r="B22" s="73"/>
      <c r="C22" s="74"/>
      <c r="D22" s="74"/>
      <c r="E22" s="74"/>
      <c r="F22" s="74"/>
      <c r="G22" s="74"/>
      <c r="H22" s="74"/>
      <c r="I22" s="74"/>
      <c r="J22" s="74"/>
      <c r="K22" s="74"/>
      <c r="L22" s="75"/>
      <c r="M22" s="20"/>
      <c r="N22" s="20"/>
      <c r="O22" s="20"/>
      <c r="P22" s="20"/>
      <c r="Q22" s="20"/>
    </row>
    <row r="23" spans="2:17">
      <c r="B23" s="73"/>
      <c r="C23" s="74"/>
      <c r="D23" s="74"/>
      <c r="E23" s="74"/>
      <c r="F23" s="74"/>
      <c r="G23" s="74"/>
      <c r="H23" s="74"/>
      <c r="I23" s="74"/>
      <c r="J23" s="74"/>
      <c r="K23" s="74"/>
      <c r="L23" s="75"/>
      <c r="M23" s="20"/>
      <c r="N23" s="20"/>
      <c r="O23" s="20"/>
      <c r="P23" s="20"/>
      <c r="Q23" s="20"/>
    </row>
    <row r="24" spans="2:17">
      <c r="B24" s="73"/>
      <c r="C24" s="74"/>
      <c r="D24" s="74"/>
      <c r="E24" s="74"/>
      <c r="F24" s="74"/>
      <c r="G24" s="74"/>
      <c r="H24" s="74"/>
      <c r="I24" s="74"/>
      <c r="J24" s="74"/>
      <c r="K24" s="74"/>
      <c r="L24" s="75"/>
      <c r="M24" s="20"/>
      <c r="N24" s="20"/>
      <c r="O24" s="20"/>
      <c r="P24" s="20"/>
      <c r="Q24" s="20"/>
    </row>
    <row r="25" spans="2:17">
      <c r="B25" s="73"/>
      <c r="C25" s="74"/>
      <c r="D25" s="74"/>
      <c r="E25" s="74"/>
      <c r="F25" s="74"/>
      <c r="G25" s="74"/>
      <c r="H25" s="74"/>
      <c r="I25" s="74"/>
      <c r="J25" s="74"/>
      <c r="K25" s="74"/>
      <c r="L25" s="75"/>
      <c r="M25" s="20"/>
      <c r="N25" s="20"/>
      <c r="O25" s="20"/>
      <c r="P25" s="20"/>
      <c r="Q25" s="20"/>
    </row>
    <row r="26" spans="2:17">
      <c r="B26" s="73"/>
      <c r="C26" s="74"/>
      <c r="D26" s="74"/>
      <c r="E26" s="74"/>
      <c r="F26" s="74"/>
      <c r="G26" s="74"/>
      <c r="H26" s="74"/>
      <c r="I26" s="74"/>
      <c r="J26" s="74"/>
      <c r="K26" s="74"/>
      <c r="L26" s="75"/>
      <c r="M26" s="20"/>
      <c r="N26" s="20"/>
      <c r="O26" s="20"/>
      <c r="P26" s="20"/>
      <c r="Q26" s="20"/>
    </row>
    <row r="27" spans="2:17">
      <c r="B27" s="73"/>
      <c r="C27" s="74"/>
      <c r="D27" s="74"/>
      <c r="E27" s="74"/>
      <c r="F27" s="74"/>
      <c r="G27" s="74"/>
      <c r="H27" s="74"/>
      <c r="I27" s="74"/>
      <c r="J27" s="74"/>
      <c r="K27" s="74"/>
      <c r="L27" s="75"/>
      <c r="M27" s="20"/>
      <c r="N27" s="20"/>
      <c r="O27" s="20"/>
      <c r="P27" s="20"/>
      <c r="Q27" s="20"/>
    </row>
    <row r="28" spans="2:17" ht="16.5" thickBot="1">
      <c r="B28" s="76"/>
      <c r="C28" s="77"/>
      <c r="D28" s="77"/>
      <c r="E28" s="77"/>
      <c r="F28" s="77"/>
      <c r="G28" s="77"/>
      <c r="H28" s="77"/>
      <c r="I28" s="77"/>
      <c r="J28" s="77"/>
      <c r="K28" s="77"/>
      <c r="L28" s="78"/>
      <c r="M28" s="20"/>
      <c r="N28" s="20"/>
      <c r="O28" s="20"/>
      <c r="P28" s="20"/>
      <c r="Q28" s="20"/>
    </row>
    <row r="29" spans="2:17">
      <c r="B29" s="19"/>
      <c r="C29" s="19"/>
      <c r="D29" s="19"/>
      <c r="E29" s="19"/>
      <c r="F29" s="19"/>
      <c r="G29" s="19"/>
      <c r="H29" s="19"/>
      <c r="I29" s="19"/>
      <c r="J29" s="19"/>
      <c r="K29" s="19"/>
      <c r="L29" s="19"/>
      <c r="M29" s="19"/>
      <c r="N29" s="19"/>
      <c r="O29" s="19"/>
      <c r="P29" s="19"/>
      <c r="Q29" s="19"/>
    </row>
  </sheetData>
  <mergeCells count="1">
    <mergeCell ref="B9:L2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tabSelected="1" zoomScale="70" zoomScaleNormal="70" workbookViewId="0">
      <selection activeCell="B18" sqref="B18"/>
    </sheetView>
  </sheetViews>
  <sheetFormatPr baseColWidth="10" defaultColWidth="11" defaultRowHeight="15.75"/>
  <cols>
    <col min="1" max="1" width="54.125" style="32" customWidth="1"/>
    <col min="2" max="2" width="22" style="31" bestFit="1" customWidth="1"/>
    <col min="3" max="3" width="29.375" style="32" customWidth="1"/>
    <col min="4" max="4" width="55" style="22" customWidth="1"/>
    <col min="5" max="16384" width="11" style="22"/>
  </cols>
  <sheetData>
    <row r="1" spans="1:4">
      <c r="A1" s="22"/>
      <c r="B1" s="23"/>
      <c r="C1" s="22"/>
    </row>
    <row r="2" spans="1:4">
      <c r="A2" s="22"/>
      <c r="B2" s="23"/>
      <c r="C2" s="22"/>
    </row>
    <row r="3" spans="1:4">
      <c r="A3" s="22"/>
      <c r="B3" s="23"/>
      <c r="C3" s="22"/>
    </row>
    <row r="4" spans="1:4">
      <c r="A4" s="22"/>
      <c r="B4" s="23"/>
      <c r="C4" s="22"/>
    </row>
    <row r="5" spans="1:4">
      <c r="A5" s="22"/>
      <c r="B5" s="23"/>
      <c r="C5" s="22"/>
    </row>
    <row r="6" spans="1:4">
      <c r="A6" s="22"/>
      <c r="B6" s="23"/>
      <c r="C6" s="22"/>
    </row>
    <row r="7" spans="1:4" ht="24.75" customHeight="1">
      <c r="A7" s="24"/>
      <c r="B7" s="25"/>
      <c r="C7" s="24"/>
    </row>
    <row r="8" spans="1:4" ht="24.75" customHeight="1">
      <c r="A8" s="24"/>
      <c r="B8" s="25"/>
      <c r="C8" s="24"/>
    </row>
    <row r="9" spans="1:4" ht="24.75" customHeight="1">
      <c r="A9" s="24"/>
      <c r="B9" s="25"/>
      <c r="C9" s="24"/>
    </row>
    <row r="10" spans="1:4" ht="16.5" customHeight="1">
      <c r="A10" s="24"/>
      <c r="B10" s="25"/>
      <c r="C10" s="22"/>
    </row>
    <row r="11" spans="1:4" ht="28.5" customHeight="1">
      <c r="A11" s="83" t="s">
        <v>14</v>
      </c>
      <c r="B11" s="83"/>
      <c r="C11" s="83"/>
      <c r="D11" s="83"/>
    </row>
    <row r="12" spans="1:4">
      <c r="A12" s="22"/>
      <c r="B12" s="23"/>
      <c r="C12" s="84"/>
      <c r="D12" s="84"/>
    </row>
    <row r="13" spans="1:4" ht="20.25" customHeight="1">
      <c r="A13" s="26" t="s">
        <v>3</v>
      </c>
      <c r="B13" s="85" t="str">
        <f>IF('Document History'!C12&lt;&gt;"",'Document History'!C12,"")</f>
        <v/>
      </c>
      <c r="C13" s="86"/>
      <c r="D13" s="87"/>
    </row>
    <row r="14" spans="1:4" ht="20.25" customHeight="1">
      <c r="A14" s="26" t="s">
        <v>4</v>
      </c>
      <c r="B14" s="85" t="str">
        <f>IF('Document History'!C13&lt;&gt;"",'Document History'!C13,"")</f>
        <v/>
      </c>
      <c r="C14" s="86"/>
      <c r="D14" s="87"/>
    </row>
    <row r="15" spans="1:4">
      <c r="A15" s="26" t="s">
        <v>5</v>
      </c>
      <c r="B15" s="27" t="str">
        <f>IF('Document History'!C14&lt;&gt;"",'Document History'!C14,"")</f>
        <v/>
      </c>
      <c r="C15" s="28" t="s">
        <v>6</v>
      </c>
      <c r="D15" s="29" t="str">
        <f>IF('Document History'!E14&lt;&gt;"",'Document History'!E14,"")</f>
        <v>--&gt; enter company name here</v>
      </c>
    </row>
    <row r="16" spans="1:4" ht="16.5" thickBot="1">
      <c r="A16" s="30"/>
    </row>
    <row r="17" spans="1:5" ht="31.5">
      <c r="A17" s="33" t="s">
        <v>42</v>
      </c>
      <c r="B17" s="34" t="s">
        <v>0</v>
      </c>
      <c r="C17" s="88" t="s">
        <v>1</v>
      </c>
      <c r="D17" s="89"/>
    </row>
    <row r="18" spans="1:5" ht="31.5" customHeight="1">
      <c r="A18" s="35" t="s">
        <v>55</v>
      </c>
      <c r="B18" s="55"/>
      <c r="C18" s="79" t="s">
        <v>56</v>
      </c>
      <c r="D18" s="80"/>
    </row>
    <row r="19" spans="1:5" ht="31.5" customHeight="1">
      <c r="A19" s="35" t="s">
        <v>43</v>
      </c>
      <c r="B19" s="55"/>
      <c r="C19" s="79" t="s">
        <v>50</v>
      </c>
      <c r="D19" s="80"/>
    </row>
    <row r="20" spans="1:5" ht="31.5" customHeight="1">
      <c r="A20" s="35" t="s">
        <v>49</v>
      </c>
      <c r="B20" s="55"/>
      <c r="C20" s="79" t="s">
        <v>54</v>
      </c>
      <c r="D20" s="80"/>
    </row>
    <row r="21" spans="1:5" ht="31.5" customHeight="1">
      <c r="A21" s="35" t="s">
        <v>48</v>
      </c>
      <c r="B21" s="55"/>
      <c r="C21" s="79" t="s">
        <v>51</v>
      </c>
      <c r="D21" s="80"/>
      <c r="E21" s="32"/>
    </row>
    <row r="22" spans="1:5" ht="31.5" customHeight="1">
      <c r="A22" s="35" t="s">
        <v>53</v>
      </c>
      <c r="B22" s="55"/>
      <c r="C22" s="79" t="s">
        <v>52</v>
      </c>
      <c r="D22" s="80"/>
    </row>
    <row r="23" spans="1:5" ht="31.5" customHeight="1" thickBot="1">
      <c r="A23" s="37" t="s">
        <v>69</v>
      </c>
      <c r="B23" s="56"/>
      <c r="C23" s="90" t="s">
        <v>70</v>
      </c>
      <c r="D23" s="91"/>
    </row>
    <row r="24" spans="1:5" ht="16.5" thickBot="1"/>
    <row r="25" spans="1:5" ht="31.5">
      <c r="A25" s="59" t="s">
        <v>45</v>
      </c>
      <c r="B25" s="34" t="s">
        <v>0</v>
      </c>
      <c r="C25" s="88" t="s">
        <v>1</v>
      </c>
      <c r="D25" s="89"/>
    </row>
    <row r="26" spans="1:5" ht="31.5" customHeight="1">
      <c r="A26" s="60" t="s">
        <v>59</v>
      </c>
      <c r="B26" s="55"/>
      <c r="C26" s="81" t="s">
        <v>75</v>
      </c>
      <c r="D26" s="82"/>
    </row>
    <row r="27" spans="1:5" ht="31.5" customHeight="1">
      <c r="A27" s="60" t="s">
        <v>64</v>
      </c>
      <c r="B27" s="55"/>
      <c r="C27" s="81" t="s">
        <v>65</v>
      </c>
      <c r="D27" s="82"/>
    </row>
    <row r="28" spans="1:5" ht="31.5" customHeight="1">
      <c r="A28" s="60" t="s">
        <v>58</v>
      </c>
      <c r="B28" s="55"/>
      <c r="C28" s="81" t="s">
        <v>66</v>
      </c>
      <c r="D28" s="82"/>
    </row>
    <row r="29" spans="1:5" ht="31.5" customHeight="1">
      <c r="A29" s="60" t="s">
        <v>57</v>
      </c>
      <c r="B29" s="55"/>
      <c r="C29" s="81" t="s">
        <v>67</v>
      </c>
      <c r="D29" s="82"/>
    </row>
    <row r="30" spans="1:5" ht="31.5" customHeight="1">
      <c r="A30" s="60" t="s">
        <v>60</v>
      </c>
      <c r="B30" s="55"/>
      <c r="C30" s="81" t="s">
        <v>62</v>
      </c>
      <c r="D30" s="82"/>
    </row>
    <row r="31" spans="1:5" ht="31.5" customHeight="1">
      <c r="A31" s="61" t="s">
        <v>61</v>
      </c>
      <c r="B31" s="36">
        <f>IF(B30&lt;&gt;"",B30,B29*1000000*B28/1000000)</f>
        <v>0</v>
      </c>
      <c r="C31" s="81" t="s">
        <v>63</v>
      </c>
      <c r="D31" s="82"/>
    </row>
    <row r="32" spans="1:5" ht="31.5" customHeight="1">
      <c r="A32" s="61" t="s">
        <v>88</v>
      </c>
      <c r="B32" s="55"/>
      <c r="C32" s="81" t="s">
        <v>76</v>
      </c>
      <c r="D32" s="82"/>
    </row>
    <row r="33" spans="1:5" ht="31.5" customHeight="1" thickBot="1">
      <c r="A33" s="62" t="s">
        <v>89</v>
      </c>
      <c r="B33" s="39" t="str">
        <f>IF(B32&lt;&gt;"",B32,IF(AND(B27&lt;&gt;"",B28&lt;&gt;""),SQRT(4*B27*B28*0.000001/PI()+((6*25.4+2*10)*0.001)^2)*1000,""))</f>
        <v/>
      </c>
      <c r="C33" s="92" t="s">
        <v>95</v>
      </c>
      <c r="D33" s="93"/>
      <c r="E33" s="32"/>
    </row>
    <row r="34" spans="1:5" ht="16.5" thickBot="1">
      <c r="C34" s="94"/>
      <c r="D34" s="94"/>
    </row>
    <row r="35" spans="1:5" ht="31.5">
      <c r="A35" s="40" t="s">
        <v>46</v>
      </c>
      <c r="B35" s="34" t="s">
        <v>0</v>
      </c>
      <c r="C35" s="88" t="s">
        <v>1</v>
      </c>
      <c r="D35" s="89"/>
    </row>
    <row r="36" spans="1:5" ht="31.5" customHeight="1">
      <c r="A36" s="41" t="s">
        <v>58</v>
      </c>
      <c r="B36" s="55"/>
      <c r="C36" s="81"/>
      <c r="D36" s="82"/>
    </row>
    <row r="37" spans="1:5" ht="31.5" customHeight="1">
      <c r="A37" s="41" t="s">
        <v>57</v>
      </c>
      <c r="B37" s="55"/>
      <c r="C37" s="81"/>
      <c r="D37" s="82"/>
    </row>
    <row r="38" spans="1:5" ht="31.5" customHeight="1" thickBot="1">
      <c r="A38" s="42" t="s">
        <v>61</v>
      </c>
      <c r="B38" s="38">
        <f>B37*1000000*B36/1000000</f>
        <v>0</v>
      </c>
      <c r="C38" s="95" t="s">
        <v>68</v>
      </c>
      <c r="D38" s="96"/>
    </row>
    <row r="39" spans="1:5" ht="16.5" thickBot="1">
      <c r="C39" s="94"/>
      <c r="D39" s="94"/>
    </row>
    <row r="40" spans="1:5" ht="31.5">
      <c r="A40" s="40" t="s">
        <v>44</v>
      </c>
      <c r="B40" s="34" t="s">
        <v>0</v>
      </c>
      <c r="C40" s="88" t="s">
        <v>1</v>
      </c>
      <c r="D40" s="89"/>
    </row>
    <row r="41" spans="1:5" ht="31.5" customHeight="1">
      <c r="A41" s="43" t="s">
        <v>59</v>
      </c>
      <c r="B41" s="55"/>
      <c r="C41" s="81" t="s">
        <v>79</v>
      </c>
      <c r="D41" s="82"/>
    </row>
    <row r="42" spans="1:5" ht="31.5" customHeight="1">
      <c r="A42" s="43" t="s">
        <v>71</v>
      </c>
      <c r="B42" s="55"/>
      <c r="C42" s="81" t="s">
        <v>78</v>
      </c>
      <c r="D42" s="82"/>
    </row>
    <row r="43" spans="1:5" ht="31.5" customHeight="1">
      <c r="A43" s="43" t="s">
        <v>73</v>
      </c>
      <c r="B43" s="55"/>
      <c r="C43" s="81" t="s">
        <v>80</v>
      </c>
      <c r="D43" s="82"/>
    </row>
    <row r="44" spans="1:5" ht="31.5" customHeight="1">
      <c r="A44" s="43" t="s">
        <v>82</v>
      </c>
      <c r="B44" s="44" t="str">
        <f>IF(AND(B41&gt;0,B42&gt;0),ROUNDDOWN(B26/B41,0)*ROUNDDOWN(B27*1000/B42,0),"")</f>
        <v/>
      </c>
      <c r="C44" s="81" t="s">
        <v>84</v>
      </c>
      <c r="D44" s="82"/>
    </row>
    <row r="45" spans="1:5" ht="31.5" customHeight="1" thickBot="1">
      <c r="A45" s="45" t="s">
        <v>83</v>
      </c>
      <c r="B45" s="57" t="str">
        <f>IF(AND(B41&gt;0,B42&gt;0),ROUNDDOWN(B26/B42,0)*ROUNDDOWN(B27*1000/B41,0),"")</f>
        <v/>
      </c>
      <c r="C45" s="92" t="s">
        <v>85</v>
      </c>
      <c r="D45" s="93"/>
    </row>
    <row r="46" spans="1:5" ht="16.5" thickBot="1">
      <c r="C46" s="94"/>
      <c r="D46" s="94"/>
    </row>
    <row r="47" spans="1:5" ht="31.5">
      <c r="A47" s="40" t="s">
        <v>47</v>
      </c>
      <c r="B47" s="34" t="s">
        <v>0</v>
      </c>
      <c r="C47" s="88" t="s">
        <v>1</v>
      </c>
      <c r="D47" s="89"/>
    </row>
    <row r="48" spans="1:5" ht="31.5" customHeight="1">
      <c r="A48" s="46" t="s">
        <v>90</v>
      </c>
      <c r="B48" s="47">
        <f>IF(B27*B28&gt;0,SQRT(4*B27*(B28+2*B36)*0.000001/PI()+((6*25.4+2*10)*0.001)^2)*1000,0)</f>
        <v>0</v>
      </c>
      <c r="C48" s="81" t="s">
        <v>96</v>
      </c>
      <c r="D48" s="82"/>
    </row>
    <row r="49" spans="1:4" ht="31.5" customHeight="1">
      <c r="A49" s="46" t="s">
        <v>86</v>
      </c>
      <c r="B49" s="48">
        <f>IF(B23&gt;0,1-((B38+B31)/B23),1)</f>
        <v>1</v>
      </c>
      <c r="C49" s="81" t="s">
        <v>91</v>
      </c>
      <c r="D49" s="82"/>
    </row>
    <row r="50" spans="1:4" ht="31.5" customHeight="1">
      <c r="A50" s="46" t="s">
        <v>72</v>
      </c>
      <c r="B50" s="47" t="str">
        <f>IF(B43&gt;0,B49*B22/B43,"")</f>
        <v/>
      </c>
      <c r="C50" s="81" t="s">
        <v>87</v>
      </c>
      <c r="D50" s="82"/>
    </row>
    <row r="51" spans="1:4" ht="31.5" customHeight="1">
      <c r="A51" s="46" t="s">
        <v>92</v>
      </c>
      <c r="B51" s="49" t="str">
        <f>IF(AND(B27&gt;0,B50&gt;0),60/(B27/B50),"")</f>
        <v/>
      </c>
      <c r="C51" s="81" t="s">
        <v>93</v>
      </c>
      <c r="D51" s="82"/>
    </row>
    <row r="52" spans="1:4" ht="31.5" customHeight="1" thickBot="1">
      <c r="A52" s="50" t="s">
        <v>74</v>
      </c>
      <c r="B52" s="58" t="str">
        <f>IF(AND(B51&gt;0,B44&lt;&gt;"",B45&lt;&gt;""),MAX(B44:B45)*B51,"")</f>
        <v/>
      </c>
      <c r="C52" s="92" t="s">
        <v>77</v>
      </c>
      <c r="D52" s="93"/>
    </row>
    <row r="53" spans="1:4" s="54" customFormat="1">
      <c r="A53" s="51"/>
      <c r="B53" s="52"/>
      <c r="C53" s="53"/>
      <c r="D53" s="53"/>
    </row>
    <row r="54" spans="1:4">
      <c r="A54" s="22" t="s">
        <v>97</v>
      </c>
    </row>
  </sheetData>
  <sheetProtection password="9569" sheet="1" objects="1" scenarios="1"/>
  <mergeCells count="39">
    <mergeCell ref="C49:D49"/>
    <mergeCell ref="C48:D48"/>
    <mergeCell ref="C50:D50"/>
    <mergeCell ref="C52:D52"/>
    <mergeCell ref="C51:D51"/>
    <mergeCell ref="C47:D47"/>
    <mergeCell ref="C45:D45"/>
    <mergeCell ref="C40:D40"/>
    <mergeCell ref="C41:D41"/>
    <mergeCell ref="C42:D42"/>
    <mergeCell ref="C43:D43"/>
    <mergeCell ref="C44:D44"/>
    <mergeCell ref="C46:D46"/>
    <mergeCell ref="C29:D29"/>
    <mergeCell ref="C30:D30"/>
    <mergeCell ref="C31:D31"/>
    <mergeCell ref="C33:D33"/>
    <mergeCell ref="C39:D39"/>
    <mergeCell ref="C34:D34"/>
    <mergeCell ref="C35:D35"/>
    <mergeCell ref="C36:D36"/>
    <mergeCell ref="C37:D37"/>
    <mergeCell ref="C38:D38"/>
    <mergeCell ref="C19:D19"/>
    <mergeCell ref="C32:D32"/>
    <mergeCell ref="A11:D11"/>
    <mergeCell ref="C12:D12"/>
    <mergeCell ref="B13:D13"/>
    <mergeCell ref="B14:D14"/>
    <mergeCell ref="C17:D17"/>
    <mergeCell ref="C18:D18"/>
    <mergeCell ref="C21:D21"/>
    <mergeCell ref="C22:D22"/>
    <mergeCell ref="C20:D20"/>
    <mergeCell ref="C27:D27"/>
    <mergeCell ref="C25:D25"/>
    <mergeCell ref="C26:D26"/>
    <mergeCell ref="C23:D23"/>
    <mergeCell ref="C28:D28"/>
  </mergeCells>
  <conditionalFormatting sqref="B26">
    <cfRule type="cellIs" dxfId="5" priority="4" operator="greaterThan">
      <formula>$B$19</formula>
    </cfRule>
  </conditionalFormatting>
  <conditionalFormatting sqref="B32">
    <cfRule type="cellIs" dxfId="4" priority="3" operator="greaterThan">
      <formula>$B$20</formula>
    </cfRule>
  </conditionalFormatting>
  <conditionalFormatting sqref="B33">
    <cfRule type="cellIs" dxfId="3" priority="2" operator="greaterThan">
      <formula>$B$20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zoomScale="70" zoomScaleNormal="70" workbookViewId="0">
      <selection activeCell="B18" sqref="B18"/>
    </sheetView>
  </sheetViews>
  <sheetFormatPr baseColWidth="10" defaultColWidth="11" defaultRowHeight="15.75"/>
  <cols>
    <col min="1" max="1" width="54.125" style="32" customWidth="1"/>
    <col min="2" max="2" width="22" style="31" bestFit="1" customWidth="1"/>
    <col min="3" max="3" width="29.375" style="32" customWidth="1"/>
    <col min="4" max="4" width="55" style="22" customWidth="1"/>
    <col min="5" max="16384" width="11" style="22"/>
  </cols>
  <sheetData>
    <row r="1" spans="1:4">
      <c r="A1" s="22"/>
      <c r="B1" s="23"/>
      <c r="C1" s="22"/>
    </row>
    <row r="2" spans="1:4">
      <c r="A2" s="22"/>
      <c r="B2" s="23"/>
      <c r="C2" s="22"/>
    </row>
    <row r="3" spans="1:4">
      <c r="A3" s="22"/>
      <c r="B3" s="23"/>
      <c r="C3" s="22"/>
    </row>
    <row r="4" spans="1:4">
      <c r="A4" s="22"/>
      <c r="B4" s="23"/>
      <c r="C4" s="22"/>
    </row>
    <row r="5" spans="1:4">
      <c r="A5" s="22"/>
      <c r="B5" s="23"/>
      <c r="C5" s="22"/>
    </row>
    <row r="6" spans="1:4">
      <c r="A6" s="22"/>
      <c r="B6" s="23"/>
      <c r="C6" s="22"/>
    </row>
    <row r="7" spans="1:4" ht="24.75" customHeight="1">
      <c r="A7" s="24"/>
      <c r="B7" s="25"/>
      <c r="C7" s="24"/>
    </row>
    <row r="8" spans="1:4" ht="24.75" customHeight="1">
      <c r="A8" s="24"/>
      <c r="B8" s="25"/>
      <c r="C8" s="24"/>
    </row>
    <row r="9" spans="1:4" ht="24.75" customHeight="1">
      <c r="A9" s="24"/>
      <c r="B9" s="25"/>
      <c r="C9" s="24"/>
    </row>
    <row r="10" spans="1:4" ht="16.5" customHeight="1">
      <c r="A10" s="24"/>
      <c r="B10" s="25"/>
      <c r="C10" s="22"/>
    </row>
    <row r="11" spans="1:4" ht="28.5" customHeight="1">
      <c r="A11" s="83" t="s">
        <v>14</v>
      </c>
      <c r="B11" s="83"/>
      <c r="C11" s="83"/>
      <c r="D11" s="83"/>
    </row>
    <row r="12" spans="1:4">
      <c r="A12" s="22"/>
      <c r="B12" s="23"/>
      <c r="C12" s="84"/>
      <c r="D12" s="84"/>
    </row>
    <row r="13" spans="1:4" ht="20.25" customHeight="1">
      <c r="A13" s="26" t="s">
        <v>3</v>
      </c>
      <c r="B13" s="85" t="s">
        <v>99</v>
      </c>
      <c r="C13" s="86"/>
      <c r="D13" s="87"/>
    </row>
    <row r="14" spans="1:4" ht="20.25" customHeight="1">
      <c r="A14" s="26" t="s">
        <v>4</v>
      </c>
      <c r="B14" s="85" t="s">
        <v>100</v>
      </c>
      <c r="C14" s="86"/>
      <c r="D14" s="87"/>
    </row>
    <row r="15" spans="1:4">
      <c r="A15" s="26" t="s">
        <v>5</v>
      </c>
      <c r="B15" s="27">
        <v>44286</v>
      </c>
      <c r="C15" s="28" t="s">
        <v>6</v>
      </c>
      <c r="D15" s="29" t="s">
        <v>98</v>
      </c>
    </row>
    <row r="16" spans="1:4" ht="16.5" thickBot="1">
      <c r="A16" s="30"/>
    </row>
    <row r="17" spans="1:5" ht="31.5">
      <c r="A17" s="33" t="s">
        <v>42</v>
      </c>
      <c r="B17" s="34" t="s">
        <v>0</v>
      </c>
      <c r="C17" s="88" t="s">
        <v>1</v>
      </c>
      <c r="D17" s="89"/>
    </row>
    <row r="18" spans="1:5" ht="31.5" customHeight="1">
      <c r="A18" s="35" t="s">
        <v>55</v>
      </c>
      <c r="B18" s="55">
        <v>1250</v>
      </c>
      <c r="C18" s="79" t="s">
        <v>56</v>
      </c>
      <c r="D18" s="80"/>
    </row>
    <row r="19" spans="1:5" ht="31.5" customHeight="1">
      <c r="A19" s="35" t="s">
        <v>43</v>
      </c>
      <c r="B19" s="55">
        <v>1200</v>
      </c>
      <c r="C19" s="79" t="s">
        <v>50</v>
      </c>
      <c r="D19" s="80"/>
    </row>
    <row r="20" spans="1:5" ht="31.5" customHeight="1">
      <c r="A20" s="35" t="s">
        <v>49</v>
      </c>
      <c r="B20" s="55">
        <v>500</v>
      </c>
      <c r="C20" s="79" t="s">
        <v>54</v>
      </c>
      <c r="D20" s="80"/>
    </row>
    <row r="21" spans="1:5" ht="31.5" customHeight="1">
      <c r="A21" s="35" t="s">
        <v>48</v>
      </c>
      <c r="B21" s="55">
        <v>150</v>
      </c>
      <c r="C21" s="79" t="s">
        <v>51</v>
      </c>
      <c r="D21" s="80"/>
      <c r="E21" s="32"/>
    </row>
    <row r="22" spans="1:5" ht="31.5" customHeight="1">
      <c r="A22" s="35" t="s">
        <v>53</v>
      </c>
      <c r="B22" s="55">
        <v>4000</v>
      </c>
      <c r="C22" s="79" t="s">
        <v>52</v>
      </c>
      <c r="D22" s="80"/>
    </row>
    <row r="23" spans="1:5" ht="31.5" customHeight="1" thickBot="1">
      <c r="A23" s="37" t="s">
        <v>69</v>
      </c>
      <c r="B23" s="56">
        <v>150</v>
      </c>
      <c r="C23" s="90" t="s">
        <v>70</v>
      </c>
      <c r="D23" s="91"/>
    </row>
    <row r="24" spans="1:5" ht="16.5" thickBot="1"/>
    <row r="25" spans="1:5" ht="31.5">
      <c r="A25" s="59" t="s">
        <v>45</v>
      </c>
      <c r="B25" s="34" t="s">
        <v>0</v>
      </c>
      <c r="C25" s="88" t="s">
        <v>1</v>
      </c>
      <c r="D25" s="89"/>
    </row>
    <row r="26" spans="1:5" ht="31.5" customHeight="1">
      <c r="A26" s="60" t="s">
        <v>59</v>
      </c>
      <c r="B26" s="55">
        <v>1200</v>
      </c>
      <c r="C26" s="81" t="s">
        <v>75</v>
      </c>
      <c r="D26" s="82"/>
    </row>
    <row r="27" spans="1:5" ht="31.5" customHeight="1">
      <c r="A27" s="60" t="s">
        <v>64</v>
      </c>
      <c r="B27" s="55">
        <v>2000</v>
      </c>
      <c r="C27" s="81" t="s">
        <v>65</v>
      </c>
      <c r="D27" s="82"/>
    </row>
    <row r="28" spans="1:5" ht="31.5" customHeight="1">
      <c r="A28" s="60" t="s">
        <v>58</v>
      </c>
      <c r="B28" s="55">
        <v>30</v>
      </c>
      <c r="C28" s="81" t="s">
        <v>66</v>
      </c>
      <c r="D28" s="82"/>
    </row>
    <row r="29" spans="1:5" ht="31.5" customHeight="1">
      <c r="A29" s="60" t="s">
        <v>57</v>
      </c>
      <c r="B29" s="55"/>
      <c r="C29" s="81" t="s">
        <v>67</v>
      </c>
      <c r="D29" s="82"/>
    </row>
    <row r="30" spans="1:5" ht="31.5" customHeight="1">
      <c r="A30" s="60" t="s">
        <v>60</v>
      </c>
      <c r="B30" s="55">
        <v>10</v>
      </c>
      <c r="C30" s="81" t="s">
        <v>62</v>
      </c>
      <c r="D30" s="82"/>
    </row>
    <row r="31" spans="1:5" ht="31.5" customHeight="1">
      <c r="A31" s="61" t="s">
        <v>61</v>
      </c>
      <c r="B31" s="36">
        <f>IF(B30&lt;&gt;"",B30,B29*1000000*B28/1000000)</f>
        <v>10</v>
      </c>
      <c r="C31" s="81" t="s">
        <v>63</v>
      </c>
      <c r="D31" s="82"/>
    </row>
    <row r="32" spans="1:5" ht="31.5" customHeight="1">
      <c r="A32" s="61" t="s">
        <v>88</v>
      </c>
      <c r="B32" s="55"/>
      <c r="C32" s="81" t="s">
        <v>76</v>
      </c>
      <c r="D32" s="82"/>
    </row>
    <row r="33" spans="1:5" ht="31.5" customHeight="1" thickBot="1">
      <c r="A33" s="62" t="s">
        <v>89</v>
      </c>
      <c r="B33" s="39">
        <f>IF(B32&lt;&gt;"",B32,IF(AND(B27&lt;&gt;"",B28&lt;&gt;""),SQRT(4*B27*B28*0.000001/PI()+((6*25.4+2*10)*0.001)^2)*1000,""))</f>
        <v>325.75471245111669</v>
      </c>
      <c r="C33" s="92" t="s">
        <v>95</v>
      </c>
      <c r="D33" s="93"/>
      <c r="E33" s="32"/>
    </row>
    <row r="34" spans="1:5" ht="16.5" thickBot="1">
      <c r="C34" s="94"/>
      <c r="D34" s="94"/>
    </row>
    <row r="35" spans="1:5" ht="31.5">
      <c r="A35" s="40" t="s">
        <v>46</v>
      </c>
      <c r="B35" s="34" t="s">
        <v>0</v>
      </c>
      <c r="C35" s="88" t="s">
        <v>1</v>
      </c>
      <c r="D35" s="89"/>
    </row>
    <row r="36" spans="1:5" ht="31.5" customHeight="1">
      <c r="A36" s="41" t="s">
        <v>58</v>
      </c>
      <c r="B36" s="55">
        <v>20</v>
      </c>
      <c r="C36" s="81"/>
      <c r="D36" s="82"/>
    </row>
    <row r="37" spans="1:5" ht="31.5" customHeight="1">
      <c r="A37" s="41" t="s">
        <v>57</v>
      </c>
      <c r="B37" s="55">
        <v>1.3</v>
      </c>
      <c r="C37" s="81"/>
      <c r="D37" s="82"/>
    </row>
    <row r="38" spans="1:5" ht="31.5" customHeight="1" thickBot="1">
      <c r="A38" s="42" t="s">
        <v>61</v>
      </c>
      <c r="B38" s="38">
        <f>B37*1000000*B36/1000000</f>
        <v>26</v>
      </c>
      <c r="C38" s="95" t="s">
        <v>68</v>
      </c>
      <c r="D38" s="96"/>
    </row>
    <row r="39" spans="1:5" ht="16.5" thickBot="1">
      <c r="C39" s="94"/>
      <c r="D39" s="94"/>
    </row>
    <row r="40" spans="1:5" ht="31.5">
      <c r="A40" s="40" t="s">
        <v>44</v>
      </c>
      <c r="B40" s="34" t="s">
        <v>0</v>
      </c>
      <c r="C40" s="88" t="s">
        <v>1</v>
      </c>
      <c r="D40" s="89"/>
    </row>
    <row r="41" spans="1:5" ht="31.5" customHeight="1">
      <c r="A41" s="43" t="s">
        <v>59</v>
      </c>
      <c r="B41" s="55">
        <v>210</v>
      </c>
      <c r="C41" s="81" t="s">
        <v>79</v>
      </c>
      <c r="D41" s="82"/>
    </row>
    <row r="42" spans="1:5" ht="31.5" customHeight="1">
      <c r="A42" s="43" t="s">
        <v>71</v>
      </c>
      <c r="B42" s="55">
        <v>297</v>
      </c>
      <c r="C42" s="81" t="s">
        <v>78</v>
      </c>
      <c r="D42" s="82"/>
    </row>
    <row r="43" spans="1:5" ht="31.5" customHeight="1">
      <c r="A43" s="43" t="s">
        <v>73</v>
      </c>
      <c r="B43" s="55">
        <v>25</v>
      </c>
      <c r="C43" s="81" t="s">
        <v>80</v>
      </c>
      <c r="D43" s="82"/>
    </row>
    <row r="44" spans="1:5" ht="31.5" customHeight="1">
      <c r="A44" s="43" t="s">
        <v>82</v>
      </c>
      <c r="B44" s="44">
        <f>IF(AND(B41&gt;0,B42&gt;0),ROUNDDOWN(B26/B41,0)*ROUNDDOWN(B27*1000/B42,0),"")</f>
        <v>33670</v>
      </c>
      <c r="C44" s="81" t="s">
        <v>84</v>
      </c>
      <c r="D44" s="82"/>
    </row>
    <row r="45" spans="1:5" ht="31.5" customHeight="1" thickBot="1">
      <c r="A45" s="45" t="s">
        <v>83</v>
      </c>
      <c r="B45" s="57">
        <f>IF(AND(B41&gt;0,B42&gt;0),ROUNDDOWN(B26/B42,0)*ROUNDDOWN(B27*1000/B41,0),"")</f>
        <v>38092</v>
      </c>
      <c r="C45" s="92" t="s">
        <v>85</v>
      </c>
      <c r="D45" s="93"/>
    </row>
    <row r="46" spans="1:5" ht="16.5" thickBot="1">
      <c r="C46" s="94"/>
      <c r="D46" s="94"/>
    </row>
    <row r="47" spans="1:5" ht="31.5">
      <c r="A47" s="40" t="s">
        <v>47</v>
      </c>
      <c r="B47" s="34" t="s">
        <v>0</v>
      </c>
      <c r="C47" s="88" t="s">
        <v>1</v>
      </c>
      <c r="D47" s="89"/>
    </row>
    <row r="48" spans="1:5" ht="31.5" customHeight="1">
      <c r="A48" s="46" t="s">
        <v>90</v>
      </c>
      <c r="B48" s="47">
        <f>IF(B27*B28&gt;0,SQRT(4*B27*(B28+2*B36)*0.000001/PI()+((6*25.4+2*10)*0.001)^2)*1000,0)</f>
        <v>456.04308597206335</v>
      </c>
      <c r="C48" s="81" t="s">
        <v>96</v>
      </c>
      <c r="D48" s="82"/>
    </row>
    <row r="49" spans="1:4" ht="31.5" customHeight="1">
      <c r="A49" s="46" t="s">
        <v>86</v>
      </c>
      <c r="B49" s="48">
        <f>IF(B23&gt;0,1-((B38+B31)/B23),1)</f>
        <v>0.76</v>
      </c>
      <c r="C49" s="81" t="s">
        <v>91</v>
      </c>
      <c r="D49" s="82"/>
    </row>
    <row r="50" spans="1:4" ht="31.5" customHeight="1">
      <c r="A50" s="46" t="s">
        <v>72</v>
      </c>
      <c r="B50" s="47">
        <f>IF(B43&gt;0,B49*B22/B43,"")</f>
        <v>121.6</v>
      </c>
      <c r="C50" s="81" t="s">
        <v>87</v>
      </c>
      <c r="D50" s="82"/>
    </row>
    <row r="51" spans="1:4" ht="31.5" customHeight="1">
      <c r="A51" s="46" t="s">
        <v>92</v>
      </c>
      <c r="B51" s="49">
        <f>IF(AND(B27&gt;0,B50&gt;0),60/(B27/B50),"")</f>
        <v>3.6479999999999997</v>
      </c>
      <c r="C51" s="81" t="s">
        <v>93</v>
      </c>
      <c r="D51" s="82"/>
    </row>
    <row r="52" spans="1:4" ht="31.5" customHeight="1" thickBot="1">
      <c r="A52" s="50" t="s">
        <v>74</v>
      </c>
      <c r="B52" s="58">
        <f>IF(AND(B51&gt;0,B44&lt;&gt;"",B45&lt;&gt;""),MAX(B44:B45)*B51,"")</f>
        <v>138959.61599999998</v>
      </c>
      <c r="C52" s="92" t="s">
        <v>77</v>
      </c>
      <c r="D52" s="93"/>
    </row>
    <row r="53" spans="1:4" s="54" customFormat="1">
      <c r="A53" s="51"/>
      <c r="B53" s="52"/>
      <c r="C53" s="53"/>
      <c r="D53" s="53"/>
    </row>
    <row r="54" spans="1:4">
      <c r="A54" s="22" t="s">
        <v>101</v>
      </c>
    </row>
  </sheetData>
  <sheetProtection password="9789" sheet="1" objects="1" scenarios="1" selectLockedCells="1" selectUnlockedCells="1"/>
  <mergeCells count="39">
    <mergeCell ref="C50:D50"/>
    <mergeCell ref="C51:D51"/>
    <mergeCell ref="C52:D52"/>
    <mergeCell ref="C44:D44"/>
    <mergeCell ref="C45:D45"/>
    <mergeCell ref="C46:D46"/>
    <mergeCell ref="C47:D47"/>
    <mergeCell ref="C48:D48"/>
    <mergeCell ref="C49:D49"/>
    <mergeCell ref="C43:D43"/>
    <mergeCell ref="C32:D32"/>
    <mergeCell ref="C33:D33"/>
    <mergeCell ref="C34:D34"/>
    <mergeCell ref="C35:D35"/>
    <mergeCell ref="C36:D36"/>
    <mergeCell ref="C37:D37"/>
    <mergeCell ref="C38:D38"/>
    <mergeCell ref="C39:D39"/>
    <mergeCell ref="C40:D40"/>
    <mergeCell ref="C41:D41"/>
    <mergeCell ref="C42:D42"/>
    <mergeCell ref="C31:D31"/>
    <mergeCell ref="C19:D19"/>
    <mergeCell ref="C20:D20"/>
    <mergeCell ref="C21:D21"/>
    <mergeCell ref="C22:D22"/>
    <mergeCell ref="C23:D23"/>
    <mergeCell ref="C25:D25"/>
    <mergeCell ref="C26:D26"/>
    <mergeCell ref="C27:D27"/>
    <mergeCell ref="C28:D28"/>
    <mergeCell ref="C29:D29"/>
    <mergeCell ref="C30:D30"/>
    <mergeCell ref="C18:D18"/>
    <mergeCell ref="A11:D11"/>
    <mergeCell ref="C12:D12"/>
    <mergeCell ref="B13:D13"/>
    <mergeCell ref="B14:D14"/>
    <mergeCell ref="C17:D17"/>
  </mergeCells>
  <conditionalFormatting sqref="B26">
    <cfRule type="cellIs" dxfId="2" priority="3" operator="greaterThan">
      <formula>$B$19</formula>
    </cfRule>
  </conditionalFormatting>
  <conditionalFormatting sqref="B32">
    <cfRule type="cellIs" dxfId="1" priority="2" operator="greaterThan">
      <formula>$B$20</formula>
    </cfRule>
  </conditionalFormatting>
  <conditionalFormatting sqref="B33">
    <cfRule type="cellIs" dxfId="0" priority="1" operator="greaterThan">
      <formula>$B$20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Cover</vt:lpstr>
      <vt:lpstr>Document History</vt:lpstr>
      <vt:lpstr>Executive Summary</vt:lpstr>
      <vt:lpstr>Product Specifications</vt:lpstr>
      <vt:lpstr>Product Specifications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Steffen Günther (FEP)</cp:lastModifiedBy>
  <dcterms:created xsi:type="dcterms:W3CDTF">2020-06-23T10:30:10Z</dcterms:created>
  <dcterms:modified xsi:type="dcterms:W3CDTF">2021-04-14T13:00:09Z</dcterms:modified>
</cp:coreProperties>
</file>